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375" tabRatio="0" activeTab="0"/>
  </bookViews>
  <sheets>
    <sheet name="TDSheet" sheetId="1" r:id="rId1"/>
    <sheet name="Отчет о совместимости" sheetId="2" r:id="rId2"/>
  </sheets>
  <definedNames>
    <definedName name="_xlnm.Print_Titles" localSheetId="0">'TDSheet'!$4:$4</definedName>
  </definedNames>
  <calcPr fullCalcOnLoad="1" refMode="R1C1"/>
</workbook>
</file>

<file path=xl/sharedStrings.xml><?xml version="1.0" encoding="utf-8"?>
<sst xmlns="http://schemas.openxmlformats.org/spreadsheetml/2006/main" count="340" uniqueCount="226">
  <si>
    <t>(грн.)</t>
  </si>
  <si>
    <t>Показники</t>
  </si>
  <si>
    <t>Затверджено на 2020 рік з урахуванням змін</t>
  </si>
  <si>
    <t xml:space="preserve">Виконано за 2020 рік </t>
  </si>
  <si>
    <t xml:space="preserve"> Сума недовиконання </t>
  </si>
  <si>
    <t xml:space="preserve">Відсоток недовиконання </t>
  </si>
  <si>
    <t>Причини недовиконання</t>
  </si>
  <si>
    <t>12      Департамент житлово-комунального господарства Миколаївської міської ради</t>
  </si>
  <si>
    <t>1210160  . Керівництво і управління у відповідній сфері у містах (місті Києві), селищах, селах, об’єднаних територіальних громадах</t>
  </si>
  <si>
    <t>2111 Заробітна плата</t>
  </si>
  <si>
    <t>Несвочасне надання листків непрацездатності</t>
  </si>
  <si>
    <t>Керівництво і управління у відповідній сфері у містах (місті Києві), селищах, селах, об’єднаних територіальних громадах</t>
  </si>
  <si>
    <t>2120 Нарахування на оплату праці</t>
  </si>
  <si>
    <t>2210 Предмети, матеріали, обладнання та інвентар</t>
  </si>
  <si>
    <t>Зменшення придбання запланованих товарів, у звязку нагальної потреби</t>
  </si>
  <si>
    <t>2240 Оплата послуг (крім комунальних)</t>
  </si>
  <si>
    <t>Зменшення потреби запланованих обсягів послуг</t>
  </si>
  <si>
    <t>2250 Видатки на відрядження</t>
  </si>
  <si>
    <t>Невикористання коштів  через впровадження карантинних обмежень</t>
  </si>
  <si>
    <t>2272 Оплата водопостачання та водовідведення</t>
  </si>
  <si>
    <t>Економне витрачання енергоносіїв</t>
  </si>
  <si>
    <t>2273 Оплата електроенергії</t>
  </si>
  <si>
    <t>2274 Оплата природного газу</t>
  </si>
  <si>
    <t>Підключення к опалювальному сезону пізніше, запланованого терміну( у кінці листопаду)</t>
  </si>
  <si>
    <t>2275 Оплата інших енергоносіїв та інших комунальних послуг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</si>
  <si>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</si>
  <si>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</si>
  <si>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у зв'язку проведення квартальної оплати з екологічного збору ніжче  запланованої</t>
  </si>
  <si>
    <t>3110 Придбання обладнання і предметів довгострокового користування</t>
  </si>
  <si>
    <t xml:space="preserve">Затримка при поставці обладнання </t>
  </si>
  <si>
    <t>1210180  . Інша діяльність у сфері державного управління</t>
  </si>
  <si>
    <t xml:space="preserve">Інша діяльність у сфері державного управління </t>
  </si>
  <si>
    <t>1216011  . Експлуатація та технічне обслуговування житлового фонду</t>
  </si>
  <si>
    <t>Придбання матеріалів, обладнання та інвентарю для житлового фонду</t>
  </si>
  <si>
    <t xml:space="preserve"> Обстеження житлового фонду спеціалізованими проектними організаціями та виготовлення технічних паспортів</t>
  </si>
  <si>
    <t>Дератизація житлового фонду</t>
  </si>
  <si>
    <t>Дезинсекція житлового фонду</t>
  </si>
  <si>
    <t xml:space="preserve">    Експертне обстеження ліфтів у житл. будинках</t>
  </si>
  <si>
    <t>Поточний ремонт житлового фонду</t>
  </si>
  <si>
    <t>3131 Капітальний ремонт житлового фонду (приміщень)</t>
  </si>
  <si>
    <t>Капітальний ремонт житлового фонду</t>
  </si>
  <si>
    <t>За рядом об'єктів (внутрішньобудинкові мережі ж/б по вул. Г. Гонгадзе, 26/2, вул. Потьомкінська, 131в/6, вул. Озерна, 12, вул. Київська, 2, ліфти ж/б по ПГУ, 101) подовжено терміни виконання робіт на 2021 рік (1 096 239,50 грн). За об'єктом пр. Корабелів, 12 (вікна сходових клітин) - затримка у проведенні процедури закупівлі (141 905,36 грн.). За рядом обєктів  через наявність зауважень не були прийняті акти на виконання ПКД та/або авторського нагляду (97 238,60 грн.) За низкою об'єктів   із ремонту вікон сходових клітин підрядна організація не виконала свої договірні зобовязання, технічним наглядом роботи не прийняті                              (467 010,08 грн.)</t>
  </si>
  <si>
    <t>Капітальний ремонт житлового фонду ОСББ</t>
  </si>
  <si>
    <t>Економія коштів - 17 708,74 грн. грн.  За рядом об'єктів (покрівлі ж/б  по вул. Арх. Старова, 6А, ПГУ 13Є, вул. Шевченка, 75; внутрішньобудинкові мережі ж/б по вул. Образцова, 4А, пр. Центральний, 140, пр. Миру, 48, вул. Крилова, 19, 19/1, вул. Привільна, 71А, вул. Чкалова, 102, ліфти ж/б по пров. Парусний, 5) подовжено терміни виконання робіт на 2021 рік (4 007 658,19 грн.)</t>
  </si>
  <si>
    <t>3132 Капітальний ремонт інших об'єктів</t>
  </si>
  <si>
    <t>Проведення робіт по облаштуванню дитячих майданчиків</t>
  </si>
  <si>
    <t xml:space="preserve"> По об'єкту вул. Херсонське шосе між будинками 30,32,38 -оголошено процедуру закупівлі за бюджетні кошти, укладання договору у 2021 році (50 000,00 грн.). По об'єкту вул. Крилова № 8/1,12/1,12/2,12/4  - акт виконаних робіт не прийнят проектним відділом (зауваження) (50 000,00 грн.)    </t>
  </si>
  <si>
    <t>1216013  . Забезпечення діяльності водопровідно-каналізаційного господарства</t>
  </si>
  <si>
    <t>Розрахунок норм водопостачання та водовідведення</t>
  </si>
  <si>
    <t>1216016  . Впровадження засобів обліку витрат та регулювання споживання води та теплової енергії</t>
  </si>
  <si>
    <t>Здійснення заходів із впровадження засобів обліку витрат та регулювання споживання води та теплової енергії.</t>
  </si>
  <si>
    <t>Економія коштів</t>
  </si>
  <si>
    <t>1216020  . Забезпечення функціонування підприємств, установ та організацій, що виробляють, виконують та/або надають житлово-комунальні послуги</t>
  </si>
  <si>
    <t>Технічне обслуговування апаратури диспетчерського зв'язку системи вуличного освітлення та ліквідації аварійних ситуацій мереж зовнішнього освітлення</t>
  </si>
  <si>
    <t>Забезпечення сприятливих умов для співіснування людей та тварин</t>
  </si>
  <si>
    <t>Оплата спожитої електроенергії</t>
  </si>
  <si>
    <t>1216030  . Організація благоустрою населених пунктів</t>
  </si>
  <si>
    <t>Придбання матеріалів, обладнання, інвентарю, спецтехніки для благоустрою міста</t>
  </si>
  <si>
    <t>Забезпечити виконання робіт по утриманню та ремонту штучних споруд</t>
  </si>
  <si>
    <t>Утримання звалища листя</t>
  </si>
  <si>
    <t>Неосвоєння коштів з причини відмови Казначейства в регістрації договору спрощенної закупівлі</t>
  </si>
  <si>
    <t>Утримання ТЗРДР</t>
  </si>
  <si>
    <t>Економія коштів. Сума виконання включає кредиторську заборгованість за 2020 рік -                                   157 682,40 грн</t>
  </si>
  <si>
    <t>Поточний ремонт та утримання у належному стані міських кладовищ</t>
  </si>
  <si>
    <t>Забезпечення утримання в належному технічному стані об"єктів вулично - дорожньої мережи</t>
  </si>
  <si>
    <t>Економія коштів. Сума виконання включає кредиторську заборгованість за 2020 рік -                               199 135,00 грн.</t>
  </si>
  <si>
    <t>Утримання та поточний ремонт МАФ</t>
  </si>
  <si>
    <t>Економія коштів. Сума виконання включає кредиторську заборгованість за 2020 рік -                                        161 824,00 грн</t>
  </si>
  <si>
    <t>Збереження та утримання на належному рівні зеленої зони населеного пункту та поліпшення його екологічних умов</t>
  </si>
  <si>
    <t>Утримання вічного вогню</t>
  </si>
  <si>
    <t>2610 Субсидії та поточні трансферти підприємствам (установам, організаціям)</t>
  </si>
  <si>
    <t>Громадський бюджет</t>
  </si>
  <si>
    <t>Проведення ремонту обєктів вулично-дорожньої інфраструктури</t>
  </si>
  <si>
    <t>Економія коштів - 33 777,20 грн. Куток відпочинку "Лебеді" - з проектною організацією продовжено договір до 28.03.2021, роботи з проектування тривають  ( 40 599,00 грн). Сквер  ім.Коренюгіна В.І.- договір підряду розторгнуто з причини супуречних питань із підрядною організацією по впровадженню проекту (171 405,72 грн.)</t>
  </si>
  <si>
    <t>1216090  . Інша діяльність у сфері житлово-комунального господарства</t>
  </si>
  <si>
    <t>Економія за рахунок вакантних посад</t>
  </si>
  <si>
    <t>Видатки на утримання об'єктів соціальної сфери підприємств, що передаються до комунальної власності</t>
  </si>
  <si>
    <t>коригування суми договору в сторону зменшення згідно фіктичної штатної чисельності</t>
  </si>
  <si>
    <t>Менша кількість працівників проходила навчання , ніж планувалася</t>
  </si>
  <si>
    <t>У звязку  з економії  по КЕКВ 2111</t>
  </si>
  <si>
    <t>Плата за видачу сертифіката, який видається у разі прийняття в евксплуатацію закінченого будівництвом об'єкта</t>
  </si>
  <si>
    <t>Зміни у чинному законодавствві щодо порядку оплати сертифікатів</t>
  </si>
  <si>
    <t>Економія за рахунок ціни на придбання обладнання і предметів довгострокового користування</t>
  </si>
  <si>
    <t>1217310  . Будівництво об'єктів житлово-комунального господарства</t>
  </si>
  <si>
    <t>3122 Капітальне будівництво (придбання) інших об'єктів</t>
  </si>
  <si>
    <t>Нове будівництво дороги в обхід мкр. Балабанівка на ділянці від пр. Богоявленського до вул. Айвазовського у Корабельному районі м. Миколаєва, в т.ч. ТЕО, ОВД, проектно-кошторисна документація та експертиза</t>
  </si>
  <si>
    <t>Завтримка виготовлення ПКД у зв'язку з затримкою   в виконанні містобудівного розрахунку для отримання містобудівних умов і обмежень</t>
  </si>
  <si>
    <t>Нове будівництво вуличних мереж водопостачання у мкр. Варварівка в м. Миколаєві, у тому числі проектно-вишукувальні роботи та експертиза</t>
  </si>
  <si>
    <t>ПКД знаходиться на експертизі, строк дії договру  продовжено до 2021 року</t>
  </si>
  <si>
    <t>Ліквідація наслідків підтоплення житлового масиву Тернівка - будівництво дренажного колектора для захисту від підтоплення житлового масиву Тернівка у м.Миколаєві,  у тому числі коригування проекту та експертиза</t>
  </si>
  <si>
    <t>Роботи з бідівництва дренажного колектору тривають до 2021 року . Оплата здійснюється згідно наданих актів виконаних робіт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</si>
  <si>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</si>
  <si>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термін виготовлення ТЕО подовжено до 15.04.2021</t>
  </si>
  <si>
    <t>Нове будівництво тролейбусної лінії по пр.Богоявленському від міського автовокзалу до вул. Гагаріна в м.Миколаєві, в т.ч. проектно-вишукувальні роботи та експертиза</t>
  </si>
  <si>
    <t xml:space="preserve"> ПКД відкориговано, отримано експертний звіт. Укладено договір підряду, виконання затримувалося через відсутність погодженого Миколаївською ОДА титулу  та дозволу ДАБІ</t>
  </si>
  <si>
    <t>Нове будівництво світлофорного об'єкта в м.Миколаєві по вул. Малко-Тернівській ріг вул. Архітектора Старова,  у тому числі проектні роботи та експертиза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</si>
  <si>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</si>
  <si>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світлофорного об’єкту на перехресті вул. 1 Лінія та пр. Миру у м. Миколаєві, у тому числі проектні роботи та експертиза</t>
  </si>
  <si>
    <t>Нове будівництво світлофорного об'єкта в м.Миколаєві по вул. Веселинівській ріг вул. Урожайної, у т.ч. проектні роботи та експертиза</t>
  </si>
  <si>
    <t>Нове будівництво світлофорного об’єкта в м. Миколаєві по пр. Центральному ріг вул. 8 Березня, у т.ч. проектні роботи та експертиза</t>
  </si>
  <si>
    <t>Нове будівництва світлофорного об’єкта в м. 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</si>
  <si>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об'єкта в м.Миколаєві по пр. Богоявленському ріг вул. Анатолія Олійника, у т.ч. проектні роботи та експертиза</t>
  </si>
  <si>
    <t>Нове будівництво світлофорного об'єкту в м.Миколаєві по вул. Космонавтів ріг вул. Турбінної, у т.ч. корегування проектно-кошторисної документації</t>
  </si>
  <si>
    <t>Нове будівництво світлофорного об'єкту в м.Миколаєві по вул. Херсонське шосе ріг вул. Новозаводської, у т.ч. корегування проектно-кошторисної документації</t>
  </si>
  <si>
    <t>У звязку з виконанням вимоги управілння Патрульної поліції щодо необхідності виконання додаткових обгрунтувань необхідності будівництва обєкта, термін виготовлення ПКД подовжено до 31.03.2021</t>
  </si>
  <si>
    <t>Нове будівництво світлофорного об'єкту в м.Миколаєві по вул. Троїцькій ріг вул. Новозаводської, у т.ч. корегування проектно-кошторисної документації</t>
  </si>
  <si>
    <t>3142 Реконструкція та реставрація інших об'єктів</t>
  </si>
  <si>
    <t>Реконструкція площі Соборної в Центральному районі м.Миколаєва,  у тому числі передпроектні, проектні роботи та експертиза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</si>
  <si>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</t>
  </si>
  <si>
    <t>З переможцем торгів укладено договір підряду до 01.04.2021, роботи розпочато, оплата у 2021 році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</si>
  <si>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</si>
  <si>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З переможцем торгів укладено договір підряду до 01.04.2021, роботи виконуються відповідно графіку, економія коштів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</si>
  <si>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</si>
  <si>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роботи тривають, виникла затримка у зв"язку з тим, що, тривалий час  АТ «Миколаївобленерго» та МФ ПАТ «Укртелеком» погоджувався  розділ проекту з перенесення кабелів на вказаному перехресті, виконання робіт з благоустрою перенесено на 2021 рік через настання несприятливих погодних умов</t>
  </si>
  <si>
    <t>Реконструкція території рекреаційного призначення,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</si>
  <si>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У 2020 році розроблено ПКД . У 2021 році  заплановано проведення процедури закупівлі та виконання реконструкції скверу.</t>
  </si>
  <si>
    <t>3210 Капітальні трансферти підприємствам (установам, організаціям)</t>
  </si>
  <si>
    <t>Нове будівництво тролейбусної лінії по вул. Лазурній та вул. Озерній у м. Миколаєві, у тому числі коригування  та експертиза проектно-кошторисної документації</t>
  </si>
  <si>
    <t>1217361  . Співфінансування інвестиційних проектів, що реалізуються за рахунок коштів державного фонду регіонального розвитку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</si>
  <si>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</si>
  <si>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>перехідний на 2021 рік</t>
  </si>
  <si>
    <t>1217363  . Виконання інвестиційних проектів в рамках здійснення заходів щодо соціально-економічного розвитку окремих територій</t>
  </si>
  <si>
    <t>Субвенція соц економ за рахунок залишку</t>
  </si>
  <si>
    <t>Підрядна організація не виконала свої договірні зобовязання, технічним наглядом роботи не прийняті. Влаштування відкосів  ряду будинків мешканцями виконано самостійно</t>
  </si>
  <si>
    <t>Співфінансування субвенції соц економ за рахунок залишку</t>
  </si>
  <si>
    <t>1217370  . Реалізація інших заходів щодо соціально-економічного розвитку територій</t>
  </si>
  <si>
    <t>Забезпечення організації навчання керівників ОСББ, СОН, управляючих будинків</t>
  </si>
  <si>
    <t>1217461  . Утримання та розвиток автомобільних доріг та дорожньої інфраструктури за рахунок коштів місцевого бюджету</t>
  </si>
  <si>
    <t>Забезпечення ремонтів міських доріг</t>
  </si>
  <si>
    <t>Економія коштів. Сума виконання включає кредиторську заборгованість за 2020 рік -                                 2 510 458,41 грн</t>
  </si>
  <si>
    <t>Зимове утримання доріг</t>
  </si>
  <si>
    <t>Економія коштів внаслідок сприятливих погодних умов</t>
  </si>
  <si>
    <t>Забезпечення ремонту дощової каналізації, дощеприймачів</t>
  </si>
  <si>
    <t>Затримка підрядника у виконанні робіт</t>
  </si>
  <si>
    <t>Економія коштів - 160 182,96 грн. По об'єкту "Капітальний ремонт дорожнього покриття по вул. Будівельників від пр. Богоявленський  до вул. Кузнецька"  роботи виконано, проте несвоєчасно надані акти виконаних робіт ( 2 593 002,69 грн). По об'єкту "Капітальний ремонт вулично-дорожньої мережі по вул. Новозаводська від вул. Херсонське шосе до вул. Китобоїв в м. Миколаєві" - затримка виконання робіт зумовлена у  тривалому оформленні дозволу на початок будівництва робіт в ДАБІ та до сьогодні  не узгоджується схема ОДР управл. патрульн. поліції  (2 171 091,16 грн.)</t>
  </si>
  <si>
    <t>1217670  . Внески до статутного капіталу суб’єктів господарювання</t>
  </si>
  <si>
    <t>Внески органів місцевого самоврядування у статутні капітали  МКП "Миколаївводоканал"</t>
  </si>
  <si>
    <t xml:space="preserve"> Внески органів місцевого самоврядування у статутні капітали КП ММР "Миколаївська ритуальна служба"</t>
  </si>
  <si>
    <t xml:space="preserve"> Внески органів місцевого самоврядування у статутні капітали ОКП "Миколаївоблтеплоенерго"</t>
  </si>
  <si>
    <t>Внески органів місцевого самоврядування у статутні капітали КСМЕП</t>
  </si>
  <si>
    <t>Економія коштів (придбання техніки за меншою ціною)</t>
  </si>
  <si>
    <t>Внески в статутні капітали комунальним підприємствам</t>
  </si>
  <si>
    <t>Внесок у статутний капітал КП Капітальне будівництво міста Миколаєва</t>
  </si>
  <si>
    <t>Внески органів місцевого самоврядування у статутні капітали  КП "Дорога"</t>
  </si>
  <si>
    <t>1217693  . Інші заходи, пов'язані з економічною діяльністю</t>
  </si>
  <si>
    <t>Створення та впровадження муніципальної геоінформаційної системи</t>
  </si>
  <si>
    <t>1218110  . Заходи із запобігання та ліквідації надзвичайних ситуацій та наслідків стихійного лиха</t>
  </si>
  <si>
    <t>Видатки резервного фонду НС 24.02.2020</t>
  </si>
  <si>
    <t>Акти виконаних робіт підрядним підприємством не надано</t>
  </si>
  <si>
    <t>Дезінфекція житлового фонду</t>
  </si>
  <si>
    <t>Придбання гіпохлориту натрію</t>
  </si>
  <si>
    <t>Відмова МКП "Миколаївводоканал" у наданні необхідного пакету документів</t>
  </si>
  <si>
    <t>1218340  . Природоохоронні заходи за рахунок цільових фондів</t>
  </si>
  <si>
    <t>Проведення просвітницької роботи з населенням, семінарів про соціальну грамотність, соціальне проектування і основи управління здоров'ям- виготовлення плакатів, білбордів, інформаційних матеріалів з питань екології та благоустрою міста, підготовка та виготовленнядля участи м. Миколаэва у всеураїнському конкурсі з благоустрою міста</t>
  </si>
  <si>
    <t xml:space="preserve">Кошти не використані у повному обсязі, через відмову від друку частини поліграфічної продукції (листівок),  у зв'язку із недоцільністю   </t>
  </si>
  <si>
    <t xml:space="preserve">Придбання приладів контролю за забрудненням атмосферного повітря </t>
  </si>
  <si>
    <t>Придбання засобу для запобігання інтродукції та поширення чужорідних видів рослин (амброзії), які загрожують природним екосистемам</t>
  </si>
  <si>
    <t>Ліквідація наслідків буреломів, сніголомів, вітровалів</t>
  </si>
  <si>
    <t>Розробка схеми санітарного очищення та визначення норм утворення твердих побутових відходів для міста Миколаєва</t>
  </si>
  <si>
    <t>Проведення інвентаризації парків і лісопаркових зон (інвентаризація зелених насаджень)</t>
  </si>
  <si>
    <t>Проведення інвентаризації парків і лісопаркових зон (розробка та погодження проектів землеустрою з організації та встановлення меж парків, скверів та інших об'єктів)</t>
  </si>
  <si>
    <t>З проектною організацією продовжено договори  до 2021 року, роботи з розробки проектів землеустрою тривають</t>
  </si>
  <si>
    <t>Введення в постійну практику добровільних громадських акцій по висадженню дерев, очищенню від сміття парків, берегів рік тощо з проведенням пропаганди таких заходів у ЗМІ та навчальних закладах -проведення громадських акцій "Чисте узбережжя" до Міжнар</t>
  </si>
  <si>
    <t>Виховання екологічної культури як частини загальної культури населення шляхом проведення добровільних громадських акцій, загального екологічного виховання</t>
  </si>
  <si>
    <t xml:space="preserve">Кошти не використано у повному обсязі через запровадження карантинних обмежень </t>
  </si>
  <si>
    <t>Оновлення зелених насаджень міських парків, скверів (придбання саджанців)</t>
  </si>
  <si>
    <t>Ліквідація наслідків підтоплення селища Горького -будівництво дренажного колектору для захисту населення від підтоплення селища Горького у м. Миколаєві, у тому числі корегування проектних робіт та експертиза</t>
  </si>
  <si>
    <t>З проектною організацією продовжено строк виконання робіт до 01.04. 2021 року, роботи з коригування проекту тривають</t>
  </si>
  <si>
    <t>Всього</t>
  </si>
  <si>
    <t xml:space="preserve">  у т.ч. апарат управління</t>
  </si>
  <si>
    <t>ВСЬОГО (без апарату управління та технічного нагляду)</t>
  </si>
  <si>
    <t xml:space="preserve">Заступник міського голови - </t>
  </si>
  <si>
    <t>директор департаменту житлово-комунального господарства</t>
  </si>
  <si>
    <t>Миколаївської міської ради</t>
  </si>
  <si>
    <t>Сергій КОРЕНЄВ</t>
  </si>
  <si>
    <t>Кузьменко Ірина 47-15-40</t>
  </si>
  <si>
    <t>Отчет о совместимости для ДЖКГ_ЗВІТ про стан використання коштів бюджету 2020.xls</t>
  </si>
  <si>
    <t>Дата отчета: 14.01.2021 15:47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</si>
  <si>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</si>
  <si>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</si>
  <si>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</si>
  <si>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</si>
  <si>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</si>
  <si>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</si>
  <si>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Затримка у виконанні проектних робіт. Наразі, з переможцем торгів продовжено договір підряду до 01.04.2021, роботи тривають</t>
  </si>
  <si>
    <t>Проектною організацією несвоєчасно були надані акти виконаних робіт</t>
  </si>
  <si>
    <t>Проектною організацією не своєчасно були надані акти виконаних робіт</t>
  </si>
  <si>
    <t xml:space="preserve"> За рядом об'єктів роботи виконано не в повному обсязі, тому технічний нагляд не прийняв роботи та акт не надано на оплату - довиконання робіт у 2021 році (708 417,28 грн.). Сума виконання включає кредиторську заборгованість за 2020 рік - 1 129 283,28 грн</t>
  </si>
  <si>
    <t xml:space="preserve"> По об'єкту "Капітальний ремонт ТЗРДР по пр. Богоявленський на розі з вул. Космонавтів" - проведено коригування проєкту, наприкінці листопада отримано висновок експертизи,за фактом коригування ПКД, буде оголошено процедуру закупівлі робіт (279 657,40 грн). По об'єкту "Капітальний ремонт ТЗРДР по пр. Богоявленський від вул. Авангардна" - розроблено ПКД, висновок експертизи отримано наприкінці грудня, акти на оплату на оформленні (150 002,80 грн.)</t>
  </si>
  <si>
    <t>Управління житлового гос-ва</t>
  </si>
  <si>
    <t>1) утримання та поточний ремонт</t>
  </si>
  <si>
    <t>із них по субвенції</t>
  </si>
  <si>
    <t>по субвенції</t>
  </si>
  <si>
    <t>Управління комунального гос-ва</t>
  </si>
  <si>
    <t>1) утримання та поточний ремонт,  у т.ч.:</t>
  </si>
  <si>
    <t>3)капітальний ремонт</t>
  </si>
  <si>
    <t>Управління екології</t>
  </si>
  <si>
    <t>2) трансферти комунальним підприємствам</t>
  </si>
  <si>
    <t xml:space="preserve"> Загальний фонд:</t>
  </si>
  <si>
    <t xml:space="preserve">2)придбання матеріалів,  обладнання, інвентарю </t>
  </si>
  <si>
    <t>Спеціальний фонд:</t>
  </si>
  <si>
    <t>1) утримання та поточний ремонт, у т.ч.:</t>
  </si>
  <si>
    <t xml:space="preserve"> на ліквідацію наслідків НС за рахунок резерсвного фонду</t>
  </si>
  <si>
    <t>1) внески в статутні фонди</t>
  </si>
  <si>
    <t>2)капітальний ремонт, у т.ч.:</t>
  </si>
  <si>
    <t>3) Навчання управителів та голів ОСББ</t>
  </si>
  <si>
    <t>2)створення муніципальної геоінформаційної системи (Геокадастр)</t>
  </si>
  <si>
    <t>3) розроблення норм споживання питної води</t>
  </si>
  <si>
    <t>2) Надання фінансової підпримки МКП Миколаївводоканал на придбання гіпохлориту натрію</t>
  </si>
  <si>
    <t>1)капітальний ремонт</t>
  </si>
  <si>
    <t>3) внески у статутні фонди</t>
  </si>
  <si>
    <t>4) будівництво та реконструкція</t>
  </si>
  <si>
    <t xml:space="preserve">КП  ММР УКС </t>
  </si>
  <si>
    <t>1) внески у статутні фонди</t>
  </si>
  <si>
    <t xml:space="preserve">2) будівництво </t>
  </si>
  <si>
    <t>3)придбання матеріалів,  обладнання, інвентарю</t>
  </si>
  <si>
    <t>будівництво та реконструкція</t>
  </si>
  <si>
    <t xml:space="preserve">2)придбання спецтехніки </t>
  </si>
  <si>
    <t>1)придбання спецтехніки</t>
  </si>
  <si>
    <t xml:space="preserve"> 2) Громадський бюджет</t>
  </si>
  <si>
    <t>4) будівництво та реконструкція (окрім видатків екологічного фонду)</t>
  </si>
  <si>
    <t>5)  заходи  з ОНПС ( за рахунок видатків екологічного фонду), у т.ч.:</t>
  </si>
  <si>
    <t>технічний нагляд (власні кошти)</t>
  </si>
  <si>
    <t xml:space="preserve">4)оплата сертифікатів готовності об'єктів </t>
  </si>
  <si>
    <t>Інформація про стан використання коштів бюджету міста Миколаєва на 2020 рік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головному розпоряднику бюджетних коштів - департаменту житлово-комунального господарства Миколаївської міської ради
 за період 01.01.2020 - 31.12.2020</t>
  </si>
  <si>
    <t>РАЗОМ (без апарату та управління технічного нагляду)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</si>
</sst>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7"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3" fillId="0" borderId="13" xfId="0" applyNumberFormat="1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6" fillId="11" borderId="14" xfId="0" applyNumberFormat="1" applyFont="1" applyFill="1" applyBorder="1" applyAlignment="1">
      <alignment horizontal="left" vertical="top" wrapText="1"/>
    </xf>
    <xf numFmtId="4" fontId="6" fillId="11" borderId="14" xfId="0" applyNumberFormat="1" applyFont="1" applyFill="1" applyBorder="1" applyAlignment="1">
      <alignment horizontal="right" vertical="top"/>
    </xf>
    <xf numFmtId="10" fontId="6" fillId="11" borderId="14" xfId="0" applyNumberFormat="1" applyFont="1" applyFill="1" applyBorder="1" applyAlignment="1">
      <alignment horizontal="right" vertical="top"/>
    </xf>
    <xf numFmtId="0" fontId="7" fillId="11" borderId="14" xfId="0" applyNumberFormat="1" applyFont="1" applyFill="1" applyBorder="1" applyAlignment="1">
      <alignment horizontal="left" vertical="top" wrapText="1" indent="2"/>
    </xf>
    <xf numFmtId="4" fontId="7" fillId="11" borderId="14" xfId="0" applyNumberFormat="1" applyFont="1" applyFill="1" applyBorder="1" applyAlignment="1">
      <alignment horizontal="right" vertical="top"/>
    </xf>
    <xf numFmtId="10" fontId="7" fillId="11" borderId="14" xfId="0" applyNumberFormat="1" applyFont="1" applyFill="1" applyBorder="1" applyAlignment="1">
      <alignment horizontal="right" vertical="top"/>
    </xf>
    <xf numFmtId="0" fontId="7" fillId="33" borderId="14" xfId="0" applyNumberFormat="1" applyFont="1" applyFill="1" applyBorder="1" applyAlignment="1">
      <alignment horizontal="left" vertical="top" wrapText="1" indent="4"/>
    </xf>
    <xf numFmtId="4" fontId="7" fillId="33" borderId="14" xfId="0" applyNumberFormat="1" applyFont="1" applyFill="1" applyBorder="1" applyAlignment="1">
      <alignment horizontal="right" vertical="top"/>
    </xf>
    <xf numFmtId="10" fontId="7" fillId="33" borderId="14" xfId="0" applyNumberFormat="1" applyFont="1" applyFill="1" applyBorder="1" applyAlignment="1">
      <alignment horizontal="right" vertical="top"/>
    </xf>
    <xf numFmtId="10" fontId="7" fillId="33" borderId="14" xfId="0" applyNumberFormat="1" applyFont="1" applyFill="1" applyBorder="1" applyAlignment="1">
      <alignment horizontal="left" vertical="top"/>
    </xf>
    <xf numFmtId="0" fontId="7" fillId="33" borderId="14" xfId="0" applyNumberFormat="1" applyFont="1" applyFill="1" applyBorder="1" applyAlignment="1">
      <alignment horizontal="left" vertical="top" wrapText="1" indent="6"/>
    </xf>
    <xf numFmtId="10" fontId="7" fillId="15" borderId="14" xfId="0" applyNumberFormat="1" applyFont="1" applyFill="1" applyBorder="1" applyAlignment="1">
      <alignment horizontal="right" vertical="top"/>
    </xf>
    <xf numFmtId="10" fontId="7" fillId="34" borderId="14" xfId="0" applyNumberFormat="1" applyFont="1" applyFill="1" applyBorder="1" applyAlignment="1">
      <alignment horizontal="left" vertical="top" wrapText="1"/>
    </xf>
    <xf numFmtId="10" fontId="7" fillId="34" borderId="14" xfId="0" applyNumberFormat="1" applyFont="1" applyFill="1" applyBorder="1" applyAlignment="1">
      <alignment horizontal="right" vertical="top"/>
    </xf>
    <xf numFmtId="2" fontId="7" fillId="33" borderId="14" xfId="0" applyNumberFormat="1" applyFont="1" applyFill="1" applyBorder="1" applyAlignment="1">
      <alignment horizontal="right" vertical="top"/>
    </xf>
    <xf numFmtId="10" fontId="7" fillId="34" borderId="14" xfId="0" applyNumberFormat="1" applyFont="1" applyFill="1" applyBorder="1" applyAlignment="1">
      <alignment horizontal="left" vertical="top"/>
    </xf>
    <xf numFmtId="10" fontId="7" fillId="0" borderId="14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right" vertical="top"/>
    </xf>
    <xf numFmtId="10" fontId="7" fillId="0" borderId="14" xfId="0" applyNumberFormat="1" applyFont="1" applyFill="1" applyBorder="1" applyAlignment="1">
      <alignment horizontal="left" vertical="top"/>
    </xf>
    <xf numFmtId="4" fontId="7" fillId="0" borderId="14" xfId="0" applyNumberFormat="1" applyFont="1" applyFill="1" applyBorder="1" applyAlignment="1">
      <alignment horizontal="right" vertical="top"/>
    </xf>
    <xf numFmtId="0" fontId="8" fillId="11" borderId="14" xfId="0" applyNumberFormat="1" applyFont="1" applyFill="1" applyBorder="1" applyAlignment="1">
      <alignment horizontal="left" vertical="top"/>
    </xf>
    <xf numFmtId="4" fontId="8" fillId="11" borderId="14" xfId="0" applyNumberFormat="1" applyFont="1" applyFill="1" applyBorder="1" applyAlignment="1">
      <alignment horizontal="right" vertical="top"/>
    </xf>
    <xf numFmtId="10" fontId="8" fillId="11" borderId="14" xfId="0" applyNumberFormat="1" applyFont="1" applyFill="1" applyBorder="1" applyAlignment="1">
      <alignment horizontal="right" vertical="top"/>
    </xf>
    <xf numFmtId="0" fontId="8" fillId="0" borderId="14" xfId="0" applyNumberFormat="1" applyFont="1" applyFill="1" applyBorder="1" applyAlignment="1">
      <alignment horizontal="left" vertical="top"/>
    </xf>
    <xf numFmtId="4" fontId="8" fillId="0" borderId="14" xfId="0" applyNumberFormat="1" applyFont="1" applyFill="1" applyBorder="1" applyAlignment="1">
      <alignment horizontal="right" vertical="top"/>
    </xf>
    <xf numFmtId="10" fontId="8" fillId="0" borderId="14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2" fillId="11" borderId="14" xfId="53" applyFont="1" applyFill="1" applyBorder="1" applyAlignment="1">
      <alignment horizontal="left"/>
      <protection/>
    </xf>
    <xf numFmtId="0" fontId="0" fillId="0" borderId="14" xfId="53" applyFill="1" applyBorder="1" applyAlignment="1">
      <alignment horizontal="right"/>
      <protection/>
    </xf>
    <xf numFmtId="0" fontId="0" fillId="35" borderId="14" xfId="53" applyFill="1" applyBorder="1" applyAlignment="1">
      <alignment horizontal="right"/>
      <protection/>
    </xf>
    <xf numFmtId="0" fontId="0" fillId="0" borderId="14" xfId="53" applyFont="1" applyBorder="1" applyAlignment="1">
      <alignment horizontal="right"/>
      <protection/>
    </xf>
    <xf numFmtId="0" fontId="0" fillId="0" borderId="14" xfId="53" applyFont="1" applyBorder="1" applyAlignment="1">
      <alignment horizontal="right"/>
      <protection/>
    </xf>
    <xf numFmtId="0" fontId="0" fillId="0" borderId="14" xfId="0" applyBorder="1" applyAlignment="1">
      <alignment horizontal="left"/>
    </xf>
    <xf numFmtId="0" fontId="0" fillId="11" borderId="14" xfId="0" applyFill="1" applyBorder="1" applyAlignment="1">
      <alignment horizontal="left"/>
    </xf>
    <xf numFmtId="0" fontId="2" fillId="6" borderId="14" xfId="53" applyFont="1" applyFill="1" applyBorder="1" applyAlignment="1">
      <alignment horizontal="left"/>
      <protection/>
    </xf>
    <xf numFmtId="0" fontId="0" fillId="6" borderId="14" xfId="0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0" fillId="0" borderId="14" xfId="53" applyFont="1" applyFill="1" applyBorder="1" applyAlignment="1">
      <alignment horizontal="right"/>
      <protection/>
    </xf>
    <xf numFmtId="10" fontId="0" fillId="6" borderId="14" xfId="0" applyNumberFormat="1" applyFill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10" fontId="2" fillId="6" borderId="1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2" fillId="11" borderId="14" xfId="0" applyNumberFormat="1" applyFont="1" applyFill="1" applyBorder="1" applyAlignment="1">
      <alignment horizontal="right"/>
    </xf>
    <xf numFmtId="4" fontId="2" fillId="11" borderId="14" xfId="0" applyNumberFormat="1" applyFont="1" applyFill="1" applyBorder="1" applyAlignment="1">
      <alignment horizontal="right"/>
    </xf>
    <xf numFmtId="4" fontId="2" fillId="6" borderId="14" xfId="0" applyNumberFormat="1" applyFon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2" fillId="11" borderId="14" xfId="0" applyFont="1" applyFill="1" applyBorder="1" applyAlignment="1">
      <alignment horizontal="left"/>
    </xf>
    <xf numFmtId="4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50"/>
  <sheetViews>
    <sheetView tabSelected="1" workbookViewId="0" topLeftCell="A1">
      <pane ySplit="4" topLeftCell="A212" activePane="bottomLeft" state="frozen"/>
      <selection pane="topLeft" activeCell="A1" sqref="A1"/>
      <selection pane="bottomLeft" activeCell="A231" sqref="A231"/>
    </sheetView>
  </sheetViews>
  <sheetFormatPr defaultColWidth="10.66015625" defaultRowHeight="11.25" outlineLevelRow="3"/>
  <cols>
    <col min="1" max="1" width="79.83203125" style="10" customWidth="1"/>
    <col min="2" max="3" width="17.16015625" style="10" customWidth="1"/>
    <col min="4" max="4" width="17.83203125" style="10" customWidth="1"/>
    <col min="5" max="5" width="13.16015625" style="10" customWidth="1"/>
    <col min="6" max="6" width="45.33203125" style="10" customWidth="1"/>
    <col min="7" max="7" width="12.66015625" style="0" bestFit="1" customWidth="1"/>
  </cols>
  <sheetData>
    <row r="1" spans="1:6" s="9" customFormat="1" ht="12.75" customHeight="1">
      <c r="A1" s="13"/>
      <c r="B1" s="14"/>
      <c r="C1" s="14"/>
      <c r="D1" s="14"/>
      <c r="E1" s="14"/>
      <c r="F1" s="14"/>
    </row>
    <row r="2" spans="1:6" ht="47.25" customHeight="1">
      <c r="A2" s="45" t="s">
        <v>224</v>
      </c>
      <c r="B2" s="45"/>
      <c r="C2" s="45"/>
      <c r="D2" s="45"/>
      <c r="E2" s="45"/>
      <c r="F2" s="45"/>
    </row>
    <row r="3" spans="5:6" s="10" customFormat="1" ht="11.25" customHeight="1">
      <c r="E3" s="15"/>
      <c r="F3" s="15" t="s">
        <v>0</v>
      </c>
    </row>
    <row r="4" spans="1:6" s="10" customFormat="1" ht="68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</row>
    <row r="5" spans="1:6" ht="11.25" customHeight="1">
      <c r="A5" s="18" t="s">
        <v>7</v>
      </c>
      <c r="B5" s="19">
        <f>B194</f>
        <v>639905124.62</v>
      </c>
      <c r="C5" s="19">
        <f>C194</f>
        <v>595843498.7</v>
      </c>
      <c r="D5" s="19">
        <f>B5-C5</f>
        <v>44061625.91999996</v>
      </c>
      <c r="E5" s="20">
        <f aca="true" t="shared" si="0" ref="E5:E36">D5/B5</f>
        <v>0.06885649797876744</v>
      </c>
      <c r="F5" s="20"/>
    </row>
    <row r="6" spans="1:6" ht="21.75" customHeight="1" outlineLevel="1">
      <c r="A6" s="21" t="s">
        <v>8</v>
      </c>
      <c r="B6" s="22">
        <f>B7+B9+B11+B17+B13+B15+B19+B21+B23+B25+B27+B29</f>
        <v>25156300</v>
      </c>
      <c r="C6" s="22">
        <f>C7+C9+C11+C17+C13+C15+C19+C21+C23+C25+C27+C29</f>
        <v>24888582.76</v>
      </c>
      <c r="D6" s="22">
        <f aca="true" t="shared" si="1" ref="D6:D68">B6-C6</f>
        <v>267717.23999999836</v>
      </c>
      <c r="E6" s="23">
        <f t="shared" si="0"/>
        <v>0.01064215484789092</v>
      </c>
      <c r="F6" s="23"/>
    </row>
    <row r="7" spans="1:6" ht="11.25" customHeight="1" outlineLevel="2" collapsed="1">
      <c r="A7" s="24" t="s">
        <v>9</v>
      </c>
      <c r="B7" s="25">
        <v>18732550</v>
      </c>
      <c r="C7" s="25">
        <v>18732309.77</v>
      </c>
      <c r="D7" s="25">
        <f t="shared" si="1"/>
        <v>240.23000000044703</v>
      </c>
      <c r="E7" s="26">
        <f t="shared" si="0"/>
        <v>1.2824201723761423E-05</v>
      </c>
      <c r="F7" s="27" t="s">
        <v>10</v>
      </c>
    </row>
    <row r="8" spans="1:6" ht="21.75" customHeight="1" hidden="1" outlineLevel="3">
      <c r="A8" s="28" t="s">
        <v>11</v>
      </c>
      <c r="B8" s="25">
        <v>18732550</v>
      </c>
      <c r="C8" s="25"/>
      <c r="D8" s="25">
        <f t="shared" si="1"/>
        <v>18732550</v>
      </c>
      <c r="E8" s="26">
        <f t="shared" si="0"/>
        <v>1</v>
      </c>
      <c r="F8" s="27"/>
    </row>
    <row r="9" spans="1:6" ht="11.25" customHeight="1" outlineLevel="2" collapsed="1">
      <c r="A9" s="24" t="s">
        <v>12</v>
      </c>
      <c r="B9" s="25">
        <v>4070889</v>
      </c>
      <c r="C9" s="25">
        <v>4069658.93</v>
      </c>
      <c r="D9" s="25">
        <f t="shared" si="1"/>
        <v>1230.0699999998324</v>
      </c>
      <c r="E9" s="26">
        <f t="shared" si="0"/>
        <v>0.00030216250062328705</v>
      </c>
      <c r="F9" s="27" t="s">
        <v>10</v>
      </c>
    </row>
    <row r="10" spans="1:6" ht="21.75" customHeight="1" hidden="1" outlineLevel="3">
      <c r="A10" s="28" t="s">
        <v>11</v>
      </c>
      <c r="B10" s="25">
        <v>4070889</v>
      </c>
      <c r="C10" s="25"/>
      <c r="D10" s="25">
        <f t="shared" si="1"/>
        <v>4070889</v>
      </c>
      <c r="E10" s="26">
        <f t="shared" si="0"/>
        <v>1</v>
      </c>
      <c r="F10" s="29"/>
    </row>
    <row r="11" spans="1:6" ht="23.25" customHeight="1" outlineLevel="2" collapsed="1">
      <c r="A11" s="24" t="s">
        <v>13</v>
      </c>
      <c r="B11" s="25">
        <v>586913</v>
      </c>
      <c r="C11" s="25">
        <v>557000.15</v>
      </c>
      <c r="D11" s="25">
        <f t="shared" si="1"/>
        <v>29912.849999999977</v>
      </c>
      <c r="E11" s="26">
        <f t="shared" si="0"/>
        <v>0.050966412398430395</v>
      </c>
      <c r="F11" s="30" t="s">
        <v>14</v>
      </c>
    </row>
    <row r="12" spans="1:6" ht="21.75" customHeight="1" hidden="1" outlineLevel="3">
      <c r="A12" s="28" t="s">
        <v>11</v>
      </c>
      <c r="B12" s="25">
        <v>586913</v>
      </c>
      <c r="C12" s="25"/>
      <c r="D12" s="25">
        <f t="shared" si="1"/>
        <v>586913</v>
      </c>
      <c r="E12" s="26">
        <f t="shared" si="0"/>
        <v>1</v>
      </c>
      <c r="F12" s="31"/>
    </row>
    <row r="13" spans="1:6" ht="11.25" customHeight="1" outlineLevel="2" collapsed="1">
      <c r="A13" s="24" t="s">
        <v>15</v>
      </c>
      <c r="B13" s="25">
        <v>1020461</v>
      </c>
      <c r="C13" s="25">
        <v>969643.42</v>
      </c>
      <c r="D13" s="25">
        <f t="shared" si="1"/>
        <v>50817.57999999996</v>
      </c>
      <c r="E13" s="26">
        <f t="shared" si="0"/>
        <v>0.04979864982591197</v>
      </c>
      <c r="F13" s="30" t="s">
        <v>16</v>
      </c>
    </row>
    <row r="14" spans="1:6" ht="21.75" customHeight="1" hidden="1" outlineLevel="3">
      <c r="A14" s="28" t="s">
        <v>11</v>
      </c>
      <c r="B14" s="25">
        <v>1020461</v>
      </c>
      <c r="C14" s="25"/>
      <c r="D14" s="25">
        <f t="shared" si="1"/>
        <v>1020461</v>
      </c>
      <c r="E14" s="26">
        <f t="shared" si="0"/>
        <v>1</v>
      </c>
      <c r="F14" s="31"/>
    </row>
    <row r="15" spans="1:6" ht="29.25" customHeight="1" outlineLevel="2" collapsed="1">
      <c r="A15" s="24" t="s">
        <v>17</v>
      </c>
      <c r="B15" s="32">
        <v>825</v>
      </c>
      <c r="C15" s="32">
        <v>675.42</v>
      </c>
      <c r="D15" s="25">
        <f t="shared" si="1"/>
        <v>149.58000000000004</v>
      </c>
      <c r="E15" s="26">
        <f t="shared" si="0"/>
        <v>0.18130909090909095</v>
      </c>
      <c r="F15" s="30" t="s">
        <v>18</v>
      </c>
    </row>
    <row r="16" spans="1:6" ht="21.75" customHeight="1" hidden="1" outlineLevel="3">
      <c r="A16" s="28" t="s">
        <v>11</v>
      </c>
      <c r="B16" s="32">
        <v>825</v>
      </c>
      <c r="C16" s="32"/>
      <c r="D16" s="25">
        <f t="shared" si="1"/>
        <v>825</v>
      </c>
      <c r="E16" s="26">
        <f t="shared" si="0"/>
        <v>1</v>
      </c>
      <c r="F16" s="31"/>
    </row>
    <row r="17" spans="1:6" ht="11.25" customHeight="1" outlineLevel="2" collapsed="1">
      <c r="A17" s="24" t="s">
        <v>19</v>
      </c>
      <c r="B17" s="25">
        <v>9765</v>
      </c>
      <c r="C17" s="25">
        <v>9756.17</v>
      </c>
      <c r="D17" s="25">
        <f t="shared" si="1"/>
        <v>8.829999999999927</v>
      </c>
      <c r="E17" s="26">
        <f t="shared" si="0"/>
        <v>0.0009042498719918</v>
      </c>
      <c r="F17" s="33" t="s">
        <v>20</v>
      </c>
    </row>
    <row r="18" spans="1:6" ht="21.75" customHeight="1" hidden="1" outlineLevel="3">
      <c r="A18" s="28" t="s">
        <v>11</v>
      </c>
      <c r="B18" s="25">
        <v>9765</v>
      </c>
      <c r="C18" s="25"/>
      <c r="D18" s="25">
        <f t="shared" si="1"/>
        <v>9765</v>
      </c>
      <c r="E18" s="26">
        <f t="shared" si="0"/>
        <v>1</v>
      </c>
      <c r="F18" s="31"/>
    </row>
    <row r="19" spans="1:6" ht="11.25" customHeight="1" outlineLevel="2" collapsed="1">
      <c r="A19" s="24" t="s">
        <v>21</v>
      </c>
      <c r="B19" s="25">
        <v>196164</v>
      </c>
      <c r="C19" s="25">
        <v>175345.58</v>
      </c>
      <c r="D19" s="25">
        <f t="shared" si="1"/>
        <v>20818.420000000013</v>
      </c>
      <c r="E19" s="26">
        <f t="shared" si="0"/>
        <v>0.10612762790318311</v>
      </c>
      <c r="F19" s="33" t="s">
        <v>20</v>
      </c>
    </row>
    <row r="20" spans="1:6" ht="21.75" customHeight="1" hidden="1" outlineLevel="3">
      <c r="A20" s="28" t="s">
        <v>11</v>
      </c>
      <c r="B20" s="25">
        <v>196164</v>
      </c>
      <c r="C20" s="25"/>
      <c r="D20" s="25">
        <f t="shared" si="1"/>
        <v>196164</v>
      </c>
      <c r="E20" s="26">
        <f t="shared" si="0"/>
        <v>1</v>
      </c>
      <c r="F20" s="31"/>
    </row>
    <row r="21" spans="1:6" ht="27" customHeight="1" outlineLevel="2" collapsed="1">
      <c r="A21" s="24" t="s">
        <v>22</v>
      </c>
      <c r="B21" s="25">
        <v>252165</v>
      </c>
      <c r="C21" s="25">
        <v>145608.64</v>
      </c>
      <c r="D21" s="25">
        <f t="shared" si="1"/>
        <v>106556.35999999999</v>
      </c>
      <c r="E21" s="26">
        <f t="shared" si="0"/>
        <v>0.4225660182816806</v>
      </c>
      <c r="F21" s="30" t="s">
        <v>23</v>
      </c>
    </row>
    <row r="22" spans="1:6" ht="24" customHeight="1" hidden="1" outlineLevel="3">
      <c r="A22" s="28" t="s">
        <v>11</v>
      </c>
      <c r="B22" s="25">
        <v>252165</v>
      </c>
      <c r="C22" s="25"/>
      <c r="D22" s="25">
        <f t="shared" si="1"/>
        <v>252165</v>
      </c>
      <c r="E22" s="26">
        <f t="shared" si="0"/>
        <v>1</v>
      </c>
      <c r="F22" s="31"/>
    </row>
    <row r="23" spans="1:6" ht="11.25" customHeight="1" outlineLevel="2" collapsed="1">
      <c r="A23" s="24" t="s">
        <v>24</v>
      </c>
      <c r="B23" s="25">
        <v>3360</v>
      </c>
      <c r="C23" s="25">
        <v>3360</v>
      </c>
      <c r="D23" s="25">
        <f t="shared" si="1"/>
        <v>0</v>
      </c>
      <c r="E23" s="26">
        <f t="shared" si="0"/>
        <v>0</v>
      </c>
      <c r="F23" s="31"/>
    </row>
    <row r="24" spans="1:6" ht="21.75" customHeight="1" hidden="1" outlineLevel="3">
      <c r="A24" s="28" t="s">
        <v>11</v>
      </c>
      <c r="B24" s="25">
        <v>3360</v>
      </c>
      <c r="C24" s="25">
        <v>3360</v>
      </c>
      <c r="D24" s="25">
        <f t="shared" si="1"/>
        <v>0</v>
      </c>
      <c r="E24" s="26">
        <f t="shared" si="0"/>
        <v>0</v>
      </c>
      <c r="F24" s="31"/>
    </row>
    <row r="25" spans="1:6" ht="21.75" customHeight="1" outlineLevel="2" collapsed="1">
      <c r="A25" s="24" t="s">
        <v>25</v>
      </c>
      <c r="B25" s="25">
        <v>4700</v>
      </c>
      <c r="C25" s="25">
        <v>4700</v>
      </c>
      <c r="D25" s="25">
        <f t="shared" si="1"/>
        <v>0</v>
      </c>
      <c r="E25" s="26">
        <f t="shared" si="0"/>
        <v>0</v>
      </c>
      <c r="F25" s="31"/>
    </row>
    <row r="26" spans="1:6" ht="21.75" customHeight="1" hidden="1" outlineLevel="3">
      <c r="A26" s="28" t="s">
        <v>11</v>
      </c>
      <c r="B26" s="25">
        <v>4700</v>
      </c>
      <c r="C26" s="25"/>
      <c r="D26" s="25">
        <f t="shared" si="1"/>
        <v>4700</v>
      </c>
      <c r="E26" s="26">
        <f t="shared" si="0"/>
        <v>1</v>
      </c>
      <c r="F26" s="31"/>
    </row>
    <row r="27" spans="1:6" ht="27.75" customHeight="1" outlineLevel="2" collapsed="1">
      <c r="A27" s="24" t="s">
        <v>26</v>
      </c>
      <c r="B27" s="25">
        <v>119508</v>
      </c>
      <c r="C27" s="25">
        <v>115479.74</v>
      </c>
      <c r="D27" s="25">
        <f t="shared" si="1"/>
        <v>4028.2599999999948</v>
      </c>
      <c r="E27" s="26">
        <f t="shared" si="0"/>
        <v>0.033707032165210656</v>
      </c>
      <c r="F27" s="30" t="s">
        <v>27</v>
      </c>
    </row>
    <row r="28" spans="1:6" ht="1.5" customHeight="1" hidden="1" outlineLevel="3">
      <c r="A28" s="28" t="s">
        <v>11</v>
      </c>
      <c r="B28" s="25">
        <v>119508</v>
      </c>
      <c r="C28" s="25">
        <v>115597.63</v>
      </c>
      <c r="D28" s="25">
        <f t="shared" si="1"/>
        <v>3910.3699999999953</v>
      </c>
      <c r="E28" s="26">
        <f t="shared" si="0"/>
        <v>0.0327205710077986</v>
      </c>
      <c r="F28" s="31"/>
    </row>
    <row r="29" spans="1:6" ht="18" customHeight="1" outlineLevel="2" collapsed="1">
      <c r="A29" s="24" t="s">
        <v>28</v>
      </c>
      <c r="B29" s="25">
        <v>159000</v>
      </c>
      <c r="C29" s="25">
        <v>105044.94</v>
      </c>
      <c r="D29" s="25">
        <f t="shared" si="1"/>
        <v>53955.06</v>
      </c>
      <c r="E29" s="26">
        <f t="shared" si="0"/>
        <v>0.33934</v>
      </c>
      <c r="F29" s="33" t="s">
        <v>29</v>
      </c>
    </row>
    <row r="30" spans="1:6" ht="21.75" customHeight="1" hidden="1" outlineLevel="3">
      <c r="A30" s="28" t="s">
        <v>11</v>
      </c>
      <c r="B30" s="25">
        <v>159000</v>
      </c>
      <c r="C30" s="25"/>
      <c r="D30" s="25">
        <f t="shared" si="1"/>
        <v>159000</v>
      </c>
      <c r="E30" s="26">
        <f t="shared" si="0"/>
        <v>1</v>
      </c>
      <c r="F30" s="26"/>
    </row>
    <row r="31" spans="1:6" ht="11.25" customHeight="1" outlineLevel="1">
      <c r="A31" s="21" t="s">
        <v>30</v>
      </c>
      <c r="B31" s="22">
        <f>B32</f>
        <v>36000</v>
      </c>
      <c r="C31" s="22">
        <f>C32</f>
        <v>36000</v>
      </c>
      <c r="D31" s="22">
        <f t="shared" si="1"/>
        <v>0</v>
      </c>
      <c r="E31" s="23">
        <f t="shared" si="0"/>
        <v>0</v>
      </c>
      <c r="F31" s="23"/>
    </row>
    <row r="32" spans="1:6" ht="11.25" customHeight="1" outlineLevel="2" collapsed="1">
      <c r="A32" s="24" t="s">
        <v>26</v>
      </c>
      <c r="B32" s="25">
        <v>36000</v>
      </c>
      <c r="C32" s="25">
        <v>36000</v>
      </c>
      <c r="D32" s="25">
        <f t="shared" si="1"/>
        <v>0</v>
      </c>
      <c r="E32" s="26">
        <f t="shared" si="0"/>
        <v>0</v>
      </c>
      <c r="F32" s="26"/>
    </row>
    <row r="33" spans="1:6" ht="11.25" customHeight="1" hidden="1" outlineLevel="3">
      <c r="A33" s="28" t="s">
        <v>31</v>
      </c>
      <c r="B33" s="25">
        <v>36000</v>
      </c>
      <c r="C33" s="25"/>
      <c r="D33" s="25">
        <f t="shared" si="1"/>
        <v>36000</v>
      </c>
      <c r="E33" s="26">
        <f t="shared" si="0"/>
        <v>1</v>
      </c>
      <c r="F33" s="26"/>
    </row>
    <row r="34" spans="1:6" ht="11.25" customHeight="1" outlineLevel="1">
      <c r="A34" s="21" t="s">
        <v>32</v>
      </c>
      <c r="B34" s="22">
        <f>B35+B37+B43+B46</f>
        <v>116285714</v>
      </c>
      <c r="C34" s="22">
        <f>C35+C37+C43+C46</f>
        <v>109649531.96000001</v>
      </c>
      <c r="D34" s="22">
        <f t="shared" si="1"/>
        <v>6636182.039999992</v>
      </c>
      <c r="E34" s="23">
        <f t="shared" si="0"/>
        <v>0.057067904661100434</v>
      </c>
      <c r="F34" s="23"/>
    </row>
    <row r="35" spans="1:6" ht="11.25" customHeight="1" outlineLevel="2">
      <c r="A35" s="24" t="s">
        <v>13</v>
      </c>
      <c r="B35" s="25">
        <f>B36</f>
        <v>265093</v>
      </c>
      <c r="C35" s="25">
        <f>C36</f>
        <v>265092.2</v>
      </c>
      <c r="D35" s="25">
        <f t="shared" si="1"/>
        <v>0.7999999999883585</v>
      </c>
      <c r="E35" s="26">
        <f t="shared" si="0"/>
        <v>3.0178088443993557E-06</v>
      </c>
      <c r="F35" s="26"/>
    </row>
    <row r="36" spans="1:6" ht="11.25" customHeight="1" outlineLevel="3">
      <c r="A36" s="28" t="s">
        <v>33</v>
      </c>
      <c r="B36" s="25">
        <v>265093</v>
      </c>
      <c r="C36" s="25">
        <v>265092.2</v>
      </c>
      <c r="D36" s="25">
        <f t="shared" si="1"/>
        <v>0.7999999999883585</v>
      </c>
      <c r="E36" s="26">
        <f t="shared" si="0"/>
        <v>3.0178088443993557E-06</v>
      </c>
      <c r="F36" s="26"/>
    </row>
    <row r="37" spans="1:6" ht="11.25" customHeight="1" outlineLevel="2">
      <c r="A37" s="24" t="s">
        <v>15</v>
      </c>
      <c r="B37" s="25">
        <f>SUM(B38:B42)</f>
        <v>38254733</v>
      </c>
      <c r="C37" s="25">
        <f>SUM(C38:C42)</f>
        <v>37546312.23</v>
      </c>
      <c r="D37" s="25">
        <f t="shared" si="1"/>
        <v>708420.7700000033</v>
      </c>
      <c r="E37" s="26">
        <f aca="true" t="shared" si="2" ref="E37:E68">D37/B37</f>
        <v>0.01851851299027504</v>
      </c>
      <c r="F37" s="26"/>
    </row>
    <row r="38" spans="1:6" ht="21.75" customHeight="1" outlineLevel="3">
      <c r="A38" s="28" t="s">
        <v>34</v>
      </c>
      <c r="B38" s="25">
        <v>110000</v>
      </c>
      <c r="C38" s="25">
        <v>109998.21</v>
      </c>
      <c r="D38" s="25">
        <f t="shared" si="1"/>
        <v>1.7899999999935972</v>
      </c>
      <c r="E38" s="26">
        <f t="shared" si="2"/>
        <v>1.6272727272669065E-05</v>
      </c>
      <c r="F38" s="26"/>
    </row>
    <row r="39" spans="1:6" ht="11.25" customHeight="1" outlineLevel="3">
      <c r="A39" s="28" t="s">
        <v>35</v>
      </c>
      <c r="B39" s="25">
        <v>165000</v>
      </c>
      <c r="C39" s="25">
        <v>165000</v>
      </c>
      <c r="D39" s="25">
        <f t="shared" si="1"/>
        <v>0</v>
      </c>
      <c r="E39" s="26">
        <f t="shared" si="2"/>
        <v>0</v>
      </c>
      <c r="F39" s="26"/>
    </row>
    <row r="40" spans="1:6" ht="11.25" customHeight="1" outlineLevel="3">
      <c r="A40" s="28" t="s">
        <v>36</v>
      </c>
      <c r="B40" s="25">
        <v>175000</v>
      </c>
      <c r="C40" s="25">
        <v>175000</v>
      </c>
      <c r="D40" s="25">
        <f t="shared" si="1"/>
        <v>0</v>
      </c>
      <c r="E40" s="26">
        <f t="shared" si="2"/>
        <v>0</v>
      </c>
      <c r="F40" s="26"/>
    </row>
    <row r="41" spans="1:6" ht="11.25" customHeight="1" outlineLevel="3">
      <c r="A41" s="28" t="s">
        <v>37</v>
      </c>
      <c r="B41" s="25">
        <v>751966</v>
      </c>
      <c r="C41" s="25">
        <v>751964.3</v>
      </c>
      <c r="D41" s="25">
        <f t="shared" si="1"/>
        <v>1.6999999999534339</v>
      </c>
      <c r="E41" s="26">
        <f t="shared" si="2"/>
        <v>2.2607405121420832E-06</v>
      </c>
      <c r="F41" s="26"/>
    </row>
    <row r="42" spans="1:6" ht="71.25" customHeight="1" outlineLevel="3">
      <c r="A42" s="28" t="s">
        <v>38</v>
      </c>
      <c r="B42" s="25">
        <v>37052767</v>
      </c>
      <c r="C42" s="25">
        <f>35215066.44+1129283.28</f>
        <v>36344349.72</v>
      </c>
      <c r="D42" s="25">
        <f t="shared" si="1"/>
        <v>708417.2800000012</v>
      </c>
      <c r="E42" s="26">
        <f t="shared" si="2"/>
        <v>0.019119146486414933</v>
      </c>
      <c r="F42" s="34" t="s">
        <v>187</v>
      </c>
    </row>
    <row r="43" spans="1:6" ht="11.25" customHeight="1" outlineLevel="2">
      <c r="A43" s="24" t="s">
        <v>39</v>
      </c>
      <c r="B43" s="25">
        <f>SUM(B44:B45)</f>
        <v>77665888</v>
      </c>
      <c r="C43" s="25">
        <f>SUM(C44:C45)</f>
        <v>71838127.53</v>
      </c>
      <c r="D43" s="25">
        <f t="shared" si="1"/>
        <v>5827760.469999999</v>
      </c>
      <c r="E43" s="26">
        <f t="shared" si="2"/>
        <v>0.0750362948274022</v>
      </c>
      <c r="F43" s="26"/>
    </row>
    <row r="44" spans="1:6" ht="162" customHeight="1" outlineLevel="3">
      <c r="A44" s="28" t="s">
        <v>40</v>
      </c>
      <c r="B44" s="25">
        <v>52635885</v>
      </c>
      <c r="C44" s="25">
        <v>50833491.46</v>
      </c>
      <c r="D44" s="25">
        <f t="shared" si="1"/>
        <v>1802393.539999999</v>
      </c>
      <c r="E44" s="26">
        <f t="shared" si="2"/>
        <v>0.03424267569548796</v>
      </c>
      <c r="F44" s="34" t="s">
        <v>41</v>
      </c>
    </row>
    <row r="45" spans="1:6" ht="93" customHeight="1" outlineLevel="3">
      <c r="A45" s="28" t="s">
        <v>42</v>
      </c>
      <c r="B45" s="25">
        <v>25030003</v>
      </c>
      <c r="C45" s="25">
        <v>21004636.07</v>
      </c>
      <c r="D45" s="25">
        <f t="shared" si="1"/>
        <v>4025366.9299999997</v>
      </c>
      <c r="E45" s="26">
        <f t="shared" si="2"/>
        <v>0.16082167189512522</v>
      </c>
      <c r="F45" s="34" t="s">
        <v>43</v>
      </c>
    </row>
    <row r="46" spans="1:6" ht="11.25" customHeight="1" outlineLevel="2">
      <c r="A46" s="24" t="s">
        <v>44</v>
      </c>
      <c r="B46" s="25">
        <f>SUM(B47:B47)</f>
        <v>100000</v>
      </c>
      <c r="C46" s="25">
        <f>SUM(C47:C47)</f>
        <v>0</v>
      </c>
      <c r="D46" s="25">
        <f t="shared" si="1"/>
        <v>100000</v>
      </c>
      <c r="E46" s="26">
        <f t="shared" si="2"/>
        <v>1</v>
      </c>
      <c r="F46" s="26"/>
    </row>
    <row r="47" spans="1:6" ht="68.25" customHeight="1" outlineLevel="3">
      <c r="A47" s="28" t="s">
        <v>45</v>
      </c>
      <c r="B47" s="25">
        <v>100000</v>
      </c>
      <c r="C47" s="35"/>
      <c r="D47" s="25">
        <f t="shared" si="1"/>
        <v>100000</v>
      </c>
      <c r="E47" s="26">
        <f t="shared" si="2"/>
        <v>1</v>
      </c>
      <c r="F47" s="34" t="s">
        <v>46</v>
      </c>
    </row>
    <row r="48" spans="1:6" ht="11.25" customHeight="1" outlineLevel="1">
      <c r="A48" s="21" t="s">
        <v>47</v>
      </c>
      <c r="B48" s="22">
        <f>B49</f>
        <v>183000</v>
      </c>
      <c r="C48" s="22">
        <f>C49</f>
        <v>183000</v>
      </c>
      <c r="D48" s="22">
        <f t="shared" si="1"/>
        <v>0</v>
      </c>
      <c r="E48" s="23">
        <f t="shared" si="2"/>
        <v>0</v>
      </c>
      <c r="F48" s="23"/>
    </row>
    <row r="49" spans="1:6" ht="11.25" customHeight="1" outlineLevel="2">
      <c r="A49" s="24" t="s">
        <v>15</v>
      </c>
      <c r="B49" s="25">
        <f>B50</f>
        <v>183000</v>
      </c>
      <c r="C49" s="25">
        <f>C50</f>
        <v>183000</v>
      </c>
      <c r="D49" s="25">
        <f t="shared" si="1"/>
        <v>0</v>
      </c>
      <c r="E49" s="26">
        <f t="shared" si="2"/>
        <v>0</v>
      </c>
      <c r="F49" s="26"/>
    </row>
    <row r="50" spans="1:6" ht="11.25" customHeight="1" outlineLevel="3">
      <c r="A50" s="28" t="s">
        <v>48</v>
      </c>
      <c r="B50" s="25">
        <v>183000</v>
      </c>
      <c r="C50" s="25">
        <v>183000</v>
      </c>
      <c r="D50" s="25">
        <f t="shared" si="1"/>
        <v>0</v>
      </c>
      <c r="E50" s="26">
        <f t="shared" si="2"/>
        <v>0</v>
      </c>
      <c r="F50" s="26"/>
    </row>
    <row r="51" spans="1:6" ht="21.75" customHeight="1" outlineLevel="1">
      <c r="A51" s="21" t="s">
        <v>49</v>
      </c>
      <c r="B51" s="22">
        <f>B52+B54</f>
        <v>4300000</v>
      </c>
      <c r="C51" s="22">
        <f>C52+C54</f>
        <v>4099696.8600000003</v>
      </c>
      <c r="D51" s="22">
        <f t="shared" si="1"/>
        <v>200303.13999999966</v>
      </c>
      <c r="E51" s="23">
        <f t="shared" si="2"/>
        <v>0.046582125581395274</v>
      </c>
      <c r="F51" s="23"/>
    </row>
    <row r="52" spans="1:6" ht="11.25" customHeight="1" outlineLevel="2">
      <c r="A52" s="24" t="s">
        <v>15</v>
      </c>
      <c r="B52" s="25">
        <f>B53</f>
        <v>3300000</v>
      </c>
      <c r="C52" s="25">
        <f>C53</f>
        <v>3261328.85</v>
      </c>
      <c r="D52" s="25">
        <f t="shared" si="1"/>
        <v>38671.14999999991</v>
      </c>
      <c r="E52" s="26">
        <f t="shared" si="2"/>
        <v>0.011718530303030274</v>
      </c>
      <c r="F52" s="26"/>
    </row>
    <row r="53" spans="1:6" ht="21.75" customHeight="1" outlineLevel="3">
      <c r="A53" s="28" t="s">
        <v>50</v>
      </c>
      <c r="B53" s="25">
        <v>3300000</v>
      </c>
      <c r="C53" s="25">
        <v>3261328.85</v>
      </c>
      <c r="D53" s="25">
        <f t="shared" si="1"/>
        <v>38671.14999999991</v>
      </c>
      <c r="E53" s="26">
        <f t="shared" si="2"/>
        <v>0.011718530303030274</v>
      </c>
      <c r="F53" s="36" t="s">
        <v>51</v>
      </c>
    </row>
    <row r="54" spans="1:6" ht="11.25" customHeight="1" outlineLevel="2">
      <c r="A54" s="24" t="s">
        <v>39</v>
      </c>
      <c r="B54" s="25">
        <f>B55</f>
        <v>1000000</v>
      </c>
      <c r="C54" s="25">
        <f>C55</f>
        <v>838368.01</v>
      </c>
      <c r="D54" s="25">
        <f t="shared" si="1"/>
        <v>161631.99</v>
      </c>
      <c r="E54" s="26">
        <f t="shared" si="2"/>
        <v>0.16163199</v>
      </c>
      <c r="F54" s="26"/>
    </row>
    <row r="55" spans="1:6" ht="21.75" customHeight="1" outlineLevel="3">
      <c r="A55" s="28" t="s">
        <v>50</v>
      </c>
      <c r="B55" s="25">
        <v>1000000</v>
      </c>
      <c r="C55" s="25">
        <v>838368.01</v>
      </c>
      <c r="D55" s="25">
        <f t="shared" si="1"/>
        <v>161631.99</v>
      </c>
      <c r="E55" s="26">
        <f t="shared" si="2"/>
        <v>0.16163199</v>
      </c>
      <c r="F55" s="36" t="s">
        <v>51</v>
      </c>
    </row>
    <row r="56" spans="1:6" ht="21.75" customHeight="1" outlineLevel="1">
      <c r="A56" s="21" t="s">
        <v>52</v>
      </c>
      <c r="B56" s="22">
        <f>B57+B60</f>
        <v>75077892</v>
      </c>
      <c r="C56" s="22">
        <f>C57+C60</f>
        <v>74613236.97</v>
      </c>
      <c r="D56" s="22">
        <f t="shared" si="1"/>
        <v>464655.0300000012</v>
      </c>
      <c r="E56" s="23">
        <f t="shared" si="2"/>
        <v>0.006188972780429174</v>
      </c>
      <c r="F56" s="23"/>
    </row>
    <row r="57" spans="1:6" ht="11.25" customHeight="1" outlineLevel="2">
      <c r="A57" s="24" t="s">
        <v>15</v>
      </c>
      <c r="B57" s="25">
        <f>SUM(B58:B59)</f>
        <v>42022487</v>
      </c>
      <c r="C57" s="25">
        <f>SUM(C58:C59)</f>
        <v>41953954.04</v>
      </c>
      <c r="D57" s="25">
        <f t="shared" si="1"/>
        <v>68532.9600000009</v>
      </c>
      <c r="E57" s="26">
        <f t="shared" si="2"/>
        <v>0.0016308639705213282</v>
      </c>
      <c r="F57" s="26"/>
    </row>
    <row r="58" spans="1:6" ht="21.75" customHeight="1" outlineLevel="3">
      <c r="A58" s="28" t="s">
        <v>53</v>
      </c>
      <c r="B58" s="25">
        <v>36622487</v>
      </c>
      <c r="C58" s="25">
        <v>36613418.49</v>
      </c>
      <c r="D58" s="25">
        <f t="shared" si="1"/>
        <v>9068.509999997914</v>
      </c>
      <c r="E58" s="26">
        <f t="shared" si="2"/>
        <v>0.00024762135897537255</v>
      </c>
      <c r="F58" s="36" t="s">
        <v>51</v>
      </c>
    </row>
    <row r="59" spans="1:6" ht="11.25" customHeight="1" outlineLevel="3">
      <c r="A59" s="28" t="s">
        <v>54</v>
      </c>
      <c r="B59" s="25">
        <v>5400000</v>
      </c>
      <c r="C59" s="25">
        <v>5340535.55</v>
      </c>
      <c r="D59" s="25">
        <f t="shared" si="1"/>
        <v>59464.450000000186</v>
      </c>
      <c r="E59" s="26">
        <f t="shared" si="2"/>
        <v>0.01101193518518522</v>
      </c>
      <c r="F59" s="36" t="s">
        <v>51</v>
      </c>
    </row>
    <row r="60" spans="1:6" ht="11.25" customHeight="1" outlineLevel="2">
      <c r="A60" s="24" t="s">
        <v>21</v>
      </c>
      <c r="B60" s="25">
        <f>B61</f>
        <v>33055405</v>
      </c>
      <c r="C60" s="25">
        <f>C61</f>
        <v>32659282.93</v>
      </c>
      <c r="D60" s="25">
        <f t="shared" si="1"/>
        <v>396122.0700000003</v>
      </c>
      <c r="E60" s="26">
        <f t="shared" si="2"/>
        <v>0.011983579387395202</v>
      </c>
      <c r="F60" s="26"/>
    </row>
    <row r="61" spans="1:6" ht="11.25" customHeight="1" outlineLevel="3">
      <c r="A61" s="28" t="s">
        <v>55</v>
      </c>
      <c r="B61" s="25">
        <v>33055405</v>
      </c>
      <c r="C61" s="25">
        <v>32659282.93</v>
      </c>
      <c r="D61" s="25">
        <f t="shared" si="1"/>
        <v>396122.0700000003</v>
      </c>
      <c r="E61" s="26">
        <f t="shared" si="2"/>
        <v>0.011983579387395202</v>
      </c>
      <c r="F61" s="36" t="s">
        <v>51</v>
      </c>
    </row>
    <row r="62" spans="1:6" ht="11.25" customHeight="1" outlineLevel="1">
      <c r="A62" s="21" t="s">
        <v>56</v>
      </c>
      <c r="B62" s="22">
        <f>B63+B65+B73+B75+B77+B79</f>
        <v>158414617</v>
      </c>
      <c r="C62" s="22">
        <f>C63+C65+C73+C75+C77+C79</f>
        <v>154843233.68</v>
      </c>
      <c r="D62" s="22">
        <f t="shared" si="1"/>
        <v>3571383.319999993</v>
      </c>
      <c r="E62" s="23">
        <f t="shared" si="2"/>
        <v>0.022544531480955404</v>
      </c>
      <c r="F62" s="23"/>
    </row>
    <row r="63" spans="1:6" ht="11.25" customHeight="1" outlineLevel="2">
      <c r="A63" s="24" t="s">
        <v>13</v>
      </c>
      <c r="B63" s="25">
        <f>B64</f>
        <v>295000</v>
      </c>
      <c r="C63" s="25">
        <f>C64</f>
        <v>295000</v>
      </c>
      <c r="D63" s="25">
        <f t="shared" si="1"/>
        <v>0</v>
      </c>
      <c r="E63" s="26">
        <f t="shared" si="2"/>
        <v>0</v>
      </c>
      <c r="F63" s="26"/>
    </row>
    <row r="64" spans="1:6" ht="11.25" customHeight="1" outlineLevel="3">
      <c r="A64" s="28" t="s">
        <v>57</v>
      </c>
      <c r="B64" s="25">
        <v>295000</v>
      </c>
      <c r="C64" s="25">
        <v>295000</v>
      </c>
      <c r="D64" s="25">
        <f t="shared" si="1"/>
        <v>0</v>
      </c>
      <c r="E64" s="26">
        <f t="shared" si="2"/>
        <v>0</v>
      </c>
      <c r="F64" s="26"/>
    </row>
    <row r="65" spans="1:6" ht="11.25" customHeight="1" outlineLevel="2">
      <c r="A65" s="24" t="s">
        <v>15</v>
      </c>
      <c r="B65" s="25">
        <f>SUM(B66:B72)</f>
        <v>111589400</v>
      </c>
      <c r="C65" s="25">
        <f>SUM(C66:C72)</f>
        <v>109916499.72</v>
      </c>
      <c r="D65" s="25">
        <f t="shared" si="1"/>
        <v>1672900.2800000012</v>
      </c>
      <c r="E65" s="26">
        <f t="shared" si="2"/>
        <v>0.014991569808601902</v>
      </c>
      <c r="F65" s="26"/>
    </row>
    <row r="66" spans="1:6" ht="11.25" customHeight="1" outlineLevel="3">
      <c r="A66" s="28" t="s">
        <v>58</v>
      </c>
      <c r="B66" s="25">
        <v>9777765</v>
      </c>
      <c r="C66" s="25">
        <v>9558897.05</v>
      </c>
      <c r="D66" s="25">
        <f t="shared" si="1"/>
        <v>218867.94999999925</v>
      </c>
      <c r="E66" s="26">
        <f t="shared" si="2"/>
        <v>0.022384251411237562</v>
      </c>
      <c r="F66" s="36" t="s">
        <v>51</v>
      </c>
    </row>
    <row r="67" spans="1:6" ht="36" customHeight="1" outlineLevel="3">
      <c r="A67" s="28" t="s">
        <v>59</v>
      </c>
      <c r="B67" s="25">
        <v>400000</v>
      </c>
      <c r="C67" s="25">
        <v>249567.6</v>
      </c>
      <c r="D67" s="25">
        <f t="shared" si="1"/>
        <v>150432.4</v>
      </c>
      <c r="E67" s="26">
        <f t="shared" si="2"/>
        <v>0.376081</v>
      </c>
      <c r="F67" s="30" t="s">
        <v>60</v>
      </c>
    </row>
    <row r="68" spans="1:6" ht="37.5" customHeight="1" outlineLevel="3">
      <c r="A68" s="28" t="s">
        <v>61</v>
      </c>
      <c r="B68" s="25">
        <v>13842383</v>
      </c>
      <c r="C68" s="25">
        <f>13588132.34+157682.4</f>
        <v>13745814.74</v>
      </c>
      <c r="D68" s="25">
        <f t="shared" si="1"/>
        <v>96568.25999999978</v>
      </c>
      <c r="E68" s="26">
        <f t="shared" si="2"/>
        <v>0.006976274244109542</v>
      </c>
      <c r="F68" s="30" t="s">
        <v>62</v>
      </c>
    </row>
    <row r="69" spans="1:6" ht="11.25" customHeight="1" outlineLevel="3">
      <c r="A69" s="28" t="s">
        <v>63</v>
      </c>
      <c r="B69" s="25">
        <v>9777600</v>
      </c>
      <c r="C69" s="25">
        <v>9751656.63</v>
      </c>
      <c r="D69" s="25">
        <f aca="true" t="shared" si="3" ref="D69:D125">B69-C69</f>
        <v>25943.36999999918</v>
      </c>
      <c r="E69" s="26">
        <f aca="true" t="shared" si="4" ref="E69:E100">D69/B69</f>
        <v>0.0026533474472262295</v>
      </c>
      <c r="F69" s="36" t="s">
        <v>51</v>
      </c>
    </row>
    <row r="70" spans="1:6" ht="37.5" customHeight="1" outlineLevel="3">
      <c r="A70" s="28" t="s">
        <v>64</v>
      </c>
      <c r="B70" s="25">
        <v>14445400</v>
      </c>
      <c r="C70" s="25">
        <f>13718874.05+199135</f>
        <v>13918009.05</v>
      </c>
      <c r="D70" s="25">
        <f t="shared" si="3"/>
        <v>527390.9499999993</v>
      </c>
      <c r="E70" s="26">
        <f t="shared" si="4"/>
        <v>0.036509265925484875</v>
      </c>
      <c r="F70" s="34" t="s">
        <v>65</v>
      </c>
    </row>
    <row r="71" spans="1:6" ht="39.75" customHeight="1" outlineLevel="3">
      <c r="A71" s="28" t="s">
        <v>66</v>
      </c>
      <c r="B71" s="25">
        <v>6509491</v>
      </c>
      <c r="C71" s="25">
        <f>6250643.51+161824</f>
        <v>6412467.51</v>
      </c>
      <c r="D71" s="25">
        <f t="shared" si="3"/>
        <v>97023.49000000022</v>
      </c>
      <c r="E71" s="26">
        <f t="shared" si="4"/>
        <v>0.014904927282332862</v>
      </c>
      <c r="F71" s="30" t="s">
        <v>67</v>
      </c>
    </row>
    <row r="72" spans="1:6" ht="21.75" customHeight="1" outlineLevel="3">
      <c r="A72" s="28" t="s">
        <v>68</v>
      </c>
      <c r="B72" s="25">
        <v>56836761</v>
      </c>
      <c r="C72" s="25">
        <v>56280087.14</v>
      </c>
      <c r="D72" s="25">
        <f t="shared" si="3"/>
        <v>556673.8599999994</v>
      </c>
      <c r="E72" s="26">
        <f t="shared" si="4"/>
        <v>0.009794257276553803</v>
      </c>
      <c r="F72" s="36" t="s">
        <v>51</v>
      </c>
    </row>
    <row r="73" spans="1:6" ht="11.25" customHeight="1" outlineLevel="2">
      <c r="A73" s="24" t="s">
        <v>22</v>
      </c>
      <c r="B73" s="25">
        <f>B74</f>
        <v>41000</v>
      </c>
      <c r="C73" s="25">
        <f>C74</f>
        <v>40187.43</v>
      </c>
      <c r="D73" s="25">
        <f t="shared" si="3"/>
        <v>812.5699999999997</v>
      </c>
      <c r="E73" s="26">
        <f t="shared" si="4"/>
        <v>0.01981878048780487</v>
      </c>
      <c r="F73" s="26"/>
    </row>
    <row r="74" spans="1:6" ht="11.25" customHeight="1" outlineLevel="3">
      <c r="A74" s="28" t="s">
        <v>69</v>
      </c>
      <c r="B74" s="25">
        <v>41000</v>
      </c>
      <c r="C74" s="25">
        <v>40187.43</v>
      </c>
      <c r="D74" s="25">
        <f t="shared" si="3"/>
        <v>812.5699999999997</v>
      </c>
      <c r="E74" s="26">
        <f t="shared" si="4"/>
        <v>0.01981878048780487</v>
      </c>
      <c r="F74" s="36" t="s">
        <v>51</v>
      </c>
    </row>
    <row r="75" spans="1:6" ht="11.25" customHeight="1" outlineLevel="2">
      <c r="A75" s="24" t="s">
        <v>70</v>
      </c>
      <c r="B75" s="25">
        <f>B76</f>
        <v>4780000</v>
      </c>
      <c r="C75" s="25">
        <f>C76</f>
        <v>4674946.96</v>
      </c>
      <c r="D75" s="25">
        <f t="shared" si="3"/>
        <v>105053.04000000004</v>
      </c>
      <c r="E75" s="26">
        <f t="shared" si="4"/>
        <v>0.02197762343096235</v>
      </c>
      <c r="F75" s="26"/>
    </row>
    <row r="76" spans="1:6" ht="21.75" customHeight="1" outlineLevel="3">
      <c r="A76" s="28" t="s">
        <v>68</v>
      </c>
      <c r="B76" s="25">
        <v>4780000</v>
      </c>
      <c r="C76" s="25">
        <v>4674946.96</v>
      </c>
      <c r="D76" s="25">
        <f t="shared" si="3"/>
        <v>105053.04000000004</v>
      </c>
      <c r="E76" s="26">
        <f t="shared" si="4"/>
        <v>0.02197762343096235</v>
      </c>
      <c r="F76" s="36" t="s">
        <v>51</v>
      </c>
    </row>
    <row r="77" spans="1:6" ht="11.25" customHeight="1" outlineLevel="2">
      <c r="A77" s="24" t="s">
        <v>28</v>
      </c>
      <c r="B77" s="25">
        <f>B78</f>
        <v>3763900</v>
      </c>
      <c r="C77" s="25">
        <f>C78</f>
        <v>3763900</v>
      </c>
      <c r="D77" s="25">
        <f t="shared" si="3"/>
        <v>0</v>
      </c>
      <c r="E77" s="26">
        <f t="shared" si="4"/>
        <v>0</v>
      </c>
      <c r="F77" s="26"/>
    </row>
    <row r="78" spans="1:6" ht="11.25" customHeight="1" outlineLevel="3">
      <c r="A78" s="28" t="s">
        <v>57</v>
      </c>
      <c r="B78" s="25">
        <v>3763900</v>
      </c>
      <c r="C78" s="25">
        <v>3763900</v>
      </c>
      <c r="D78" s="25">
        <f t="shared" si="3"/>
        <v>0</v>
      </c>
      <c r="E78" s="26">
        <f t="shared" si="4"/>
        <v>0</v>
      </c>
      <c r="F78" s="26"/>
    </row>
    <row r="79" spans="1:6" ht="11.25" customHeight="1" outlineLevel="2">
      <c r="A79" s="24" t="s">
        <v>44</v>
      </c>
      <c r="B79" s="25">
        <f>SUM(B80:B83)</f>
        <v>37945317</v>
      </c>
      <c r="C79" s="25">
        <f>SUM(C80:C83)</f>
        <v>36152699.57</v>
      </c>
      <c r="D79" s="25">
        <f t="shared" si="3"/>
        <v>1792617.4299999997</v>
      </c>
      <c r="E79" s="26">
        <f t="shared" si="4"/>
        <v>0.04724212555662665</v>
      </c>
      <c r="F79" s="26"/>
    </row>
    <row r="80" spans="1:6" ht="36" customHeight="1" outlineLevel="3">
      <c r="A80" s="28" t="s">
        <v>71</v>
      </c>
      <c r="B80" s="25">
        <v>998000</v>
      </c>
      <c r="C80" s="37">
        <v>124642.6</v>
      </c>
      <c r="D80" s="25">
        <f t="shared" si="3"/>
        <v>873357.4</v>
      </c>
      <c r="E80" s="26">
        <f t="shared" si="4"/>
        <v>0.875107615230461</v>
      </c>
      <c r="F80" s="30" t="s">
        <v>184</v>
      </c>
    </row>
    <row r="81" spans="1:6" ht="11.25" customHeight="1" outlineLevel="3">
      <c r="A81" s="28" t="s">
        <v>72</v>
      </c>
      <c r="B81" s="25">
        <v>18544564</v>
      </c>
      <c r="C81" s="37">
        <v>18300746.09</v>
      </c>
      <c r="D81" s="25">
        <f t="shared" si="3"/>
        <v>243817.91000000015</v>
      </c>
      <c r="E81" s="26">
        <f t="shared" si="4"/>
        <v>0.013147675512888852</v>
      </c>
      <c r="F81" s="36" t="s">
        <v>51</v>
      </c>
    </row>
    <row r="82" spans="1:6" ht="124.5" customHeight="1" outlineLevel="3">
      <c r="A82" s="28" t="s">
        <v>61</v>
      </c>
      <c r="B82" s="25">
        <v>2248825</v>
      </c>
      <c r="C82" s="37">
        <v>1819164.8</v>
      </c>
      <c r="D82" s="25">
        <f t="shared" si="3"/>
        <v>429660.19999999995</v>
      </c>
      <c r="E82" s="26">
        <f t="shared" si="4"/>
        <v>0.19105986459595564</v>
      </c>
      <c r="F82" s="34" t="s">
        <v>188</v>
      </c>
    </row>
    <row r="83" spans="1:6" ht="81" customHeight="1" outlineLevel="3">
      <c r="A83" s="28" t="s">
        <v>68</v>
      </c>
      <c r="B83" s="25">
        <v>16153928</v>
      </c>
      <c r="C83" s="37">
        <v>15908146.08</v>
      </c>
      <c r="D83" s="25">
        <f t="shared" si="3"/>
        <v>245781.91999999993</v>
      </c>
      <c r="E83" s="26">
        <f t="shared" si="4"/>
        <v>0.015214994148791546</v>
      </c>
      <c r="F83" s="34" t="s">
        <v>73</v>
      </c>
    </row>
    <row r="84" spans="1:6" ht="11.25" customHeight="1" outlineLevel="1">
      <c r="A84" s="21" t="s">
        <v>74</v>
      </c>
      <c r="B84" s="22">
        <f>B85+B87+B89+B91+B93+B95+B97+B99+B101+B103+B105+B108</f>
        <v>8458297.85</v>
      </c>
      <c r="C84" s="22">
        <f>C85+C87+C89+C91+C93+C95+C97+C99+C101+C103+C105+C108</f>
        <v>6423151.97</v>
      </c>
      <c r="D84" s="22">
        <f t="shared" si="3"/>
        <v>2035145.88</v>
      </c>
      <c r="E84" s="23">
        <f t="shared" si="4"/>
        <v>0.24060938927564485</v>
      </c>
      <c r="F84" s="23"/>
    </row>
    <row r="85" spans="1:6" ht="11.25" customHeight="1" outlineLevel="2" collapsed="1">
      <c r="A85" s="24" t="s">
        <v>9</v>
      </c>
      <c r="B85" s="25">
        <v>5523075.77</v>
      </c>
      <c r="C85" s="35">
        <v>4443372.22</v>
      </c>
      <c r="D85" s="25">
        <f t="shared" si="3"/>
        <v>1079703.5499999998</v>
      </c>
      <c r="E85" s="26">
        <f t="shared" si="4"/>
        <v>0.1954895415095853</v>
      </c>
      <c r="F85" s="33" t="s">
        <v>75</v>
      </c>
    </row>
    <row r="86" spans="1:6" ht="21.75" customHeight="1" hidden="1" outlineLevel="3">
      <c r="A86" s="28" t="s">
        <v>76</v>
      </c>
      <c r="B86" s="25"/>
      <c r="C86" s="35"/>
      <c r="D86" s="25">
        <f t="shared" si="3"/>
        <v>0</v>
      </c>
      <c r="E86" s="26" t="e">
        <f t="shared" si="4"/>
        <v>#DIV/0!</v>
      </c>
      <c r="F86" s="31"/>
    </row>
    <row r="87" spans="1:6" ht="11.25" customHeight="1" outlineLevel="2" collapsed="1">
      <c r="A87" s="24" t="s">
        <v>12</v>
      </c>
      <c r="B87" s="25">
        <v>1017733.08</v>
      </c>
      <c r="C87" s="35">
        <v>935769.32</v>
      </c>
      <c r="D87" s="25">
        <f t="shared" si="3"/>
        <v>81963.76000000001</v>
      </c>
      <c r="E87" s="26">
        <f t="shared" si="4"/>
        <v>0.08053561548770725</v>
      </c>
      <c r="F87" s="33" t="s">
        <v>75</v>
      </c>
    </row>
    <row r="88" spans="1:6" ht="21.75" customHeight="1" hidden="1" outlineLevel="3">
      <c r="A88" s="28" t="s">
        <v>76</v>
      </c>
      <c r="B88" s="25"/>
      <c r="C88" s="35"/>
      <c r="D88" s="25">
        <f t="shared" si="3"/>
        <v>0</v>
      </c>
      <c r="E88" s="26" t="e">
        <f t="shared" si="4"/>
        <v>#DIV/0!</v>
      </c>
      <c r="F88" s="31"/>
    </row>
    <row r="89" spans="1:6" ht="30.75" customHeight="1" outlineLevel="2" collapsed="1">
      <c r="A89" s="24" t="s">
        <v>13</v>
      </c>
      <c r="B89" s="25">
        <v>796969</v>
      </c>
      <c r="C89" s="35">
        <v>316686.36</v>
      </c>
      <c r="D89" s="25">
        <f t="shared" si="3"/>
        <v>480282.64</v>
      </c>
      <c r="E89" s="26">
        <f t="shared" si="4"/>
        <v>0.602636539187848</v>
      </c>
      <c r="F89" s="30" t="s">
        <v>14</v>
      </c>
    </row>
    <row r="90" spans="1:6" ht="14.25" customHeight="1" hidden="1" outlineLevel="3">
      <c r="A90" s="28" t="s">
        <v>76</v>
      </c>
      <c r="B90" s="25"/>
      <c r="C90" s="35"/>
      <c r="D90" s="25">
        <f t="shared" si="3"/>
        <v>0</v>
      </c>
      <c r="E90" s="26" t="e">
        <f t="shared" si="4"/>
        <v>#DIV/0!</v>
      </c>
      <c r="F90" s="31"/>
    </row>
    <row r="91" spans="1:6" ht="11.25" customHeight="1" outlineLevel="2" collapsed="1">
      <c r="A91" s="24" t="s">
        <v>15</v>
      </c>
      <c r="B91" s="25">
        <v>549198</v>
      </c>
      <c r="C91" s="35">
        <v>228914.76</v>
      </c>
      <c r="D91" s="25">
        <f t="shared" si="3"/>
        <v>320283.24</v>
      </c>
      <c r="E91" s="26">
        <f t="shared" si="4"/>
        <v>0.5831835512875138</v>
      </c>
      <c r="F91" s="31" t="s">
        <v>16</v>
      </c>
    </row>
    <row r="92" spans="1:6" ht="21.75" customHeight="1" hidden="1" outlineLevel="3">
      <c r="A92" s="28" t="s">
        <v>76</v>
      </c>
      <c r="B92" s="25"/>
      <c r="C92" s="35"/>
      <c r="D92" s="25">
        <f t="shared" si="3"/>
        <v>0</v>
      </c>
      <c r="E92" s="26" t="e">
        <f t="shared" si="4"/>
        <v>#DIV/0!</v>
      </c>
      <c r="F92" s="31"/>
    </row>
    <row r="93" spans="1:6" ht="22.5" customHeight="1" outlineLevel="2" collapsed="1">
      <c r="A93" s="24" t="s">
        <v>17</v>
      </c>
      <c r="B93" s="25">
        <v>5540</v>
      </c>
      <c r="C93" s="35"/>
      <c r="D93" s="25">
        <f t="shared" si="3"/>
        <v>5540</v>
      </c>
      <c r="E93" s="26">
        <f t="shared" si="4"/>
        <v>1</v>
      </c>
      <c r="F93" s="30" t="s">
        <v>18</v>
      </c>
    </row>
    <row r="94" spans="1:6" ht="6" customHeight="1" hidden="1" outlineLevel="3">
      <c r="A94" s="28" t="s">
        <v>76</v>
      </c>
      <c r="B94" s="25"/>
      <c r="C94" s="35"/>
      <c r="D94" s="25">
        <f t="shared" si="3"/>
        <v>0</v>
      </c>
      <c r="E94" s="26" t="e">
        <f t="shared" si="4"/>
        <v>#DIV/0!</v>
      </c>
      <c r="F94" s="31"/>
    </row>
    <row r="95" spans="1:6" ht="11.25" customHeight="1" outlineLevel="2" collapsed="1">
      <c r="A95" s="24" t="s">
        <v>19</v>
      </c>
      <c r="B95" s="25">
        <v>3228</v>
      </c>
      <c r="C95" s="35">
        <v>3228</v>
      </c>
      <c r="D95" s="25">
        <f t="shared" si="3"/>
        <v>0</v>
      </c>
      <c r="E95" s="26">
        <f t="shared" si="4"/>
        <v>0</v>
      </c>
      <c r="F95" s="31"/>
    </row>
    <row r="96" spans="1:6" ht="21.75" customHeight="1" hidden="1" outlineLevel="3">
      <c r="A96" s="28" t="s">
        <v>76</v>
      </c>
      <c r="B96" s="25"/>
      <c r="C96" s="35"/>
      <c r="D96" s="25">
        <f t="shared" si="3"/>
        <v>0</v>
      </c>
      <c r="E96" s="26" t="e">
        <f t="shared" si="4"/>
        <v>#DIV/0!</v>
      </c>
      <c r="F96" s="31"/>
    </row>
    <row r="97" spans="1:6" ht="11.25" customHeight="1" outlineLevel="2" collapsed="1">
      <c r="A97" s="24" t="s">
        <v>21</v>
      </c>
      <c r="B97" s="25">
        <v>34400</v>
      </c>
      <c r="C97" s="35">
        <v>29196.34</v>
      </c>
      <c r="D97" s="25">
        <f t="shared" si="3"/>
        <v>5203.66</v>
      </c>
      <c r="E97" s="26">
        <f t="shared" si="4"/>
        <v>0.15126918604651163</v>
      </c>
      <c r="F97" s="33" t="s">
        <v>20</v>
      </c>
    </row>
    <row r="98" spans="1:6" ht="21.75" customHeight="1" hidden="1" outlineLevel="3">
      <c r="A98" s="28" t="s">
        <v>76</v>
      </c>
      <c r="B98" s="25"/>
      <c r="C98" s="35"/>
      <c r="D98" s="25">
        <f t="shared" si="3"/>
        <v>0</v>
      </c>
      <c r="E98" s="26" t="e">
        <f t="shared" si="4"/>
        <v>#DIV/0!</v>
      </c>
      <c r="F98" s="31"/>
    </row>
    <row r="99" spans="1:6" ht="24" customHeight="1" outlineLevel="2" collapsed="1">
      <c r="A99" s="24" t="s">
        <v>22</v>
      </c>
      <c r="B99" s="25">
        <v>29735</v>
      </c>
      <c r="C99" s="35">
        <v>14151.22</v>
      </c>
      <c r="D99" s="25">
        <f t="shared" si="3"/>
        <v>15583.78</v>
      </c>
      <c r="E99" s="26">
        <f t="shared" si="4"/>
        <v>0.5240887842609719</v>
      </c>
      <c r="F99" s="30" t="s">
        <v>23</v>
      </c>
    </row>
    <row r="100" spans="1:6" ht="21.75" customHeight="1" hidden="1" outlineLevel="3">
      <c r="A100" s="28" t="s">
        <v>76</v>
      </c>
      <c r="B100" s="25"/>
      <c r="C100" s="35"/>
      <c r="D100" s="25">
        <f t="shared" si="3"/>
        <v>0</v>
      </c>
      <c r="E100" s="26" t="e">
        <f t="shared" si="4"/>
        <v>#DIV/0!</v>
      </c>
      <c r="F100" s="31"/>
    </row>
    <row r="101" spans="1:6" ht="26.25" customHeight="1" outlineLevel="2" collapsed="1">
      <c r="A101" s="24" t="s">
        <v>24</v>
      </c>
      <c r="B101" s="25">
        <v>2575</v>
      </c>
      <c r="C101" s="35">
        <v>2409.42</v>
      </c>
      <c r="D101" s="25">
        <f t="shared" si="3"/>
        <v>165.57999999999993</v>
      </c>
      <c r="E101" s="26">
        <f aca="true" t="shared" si="5" ref="E101:E132">D101/B101</f>
        <v>0.06430291262135919</v>
      </c>
      <c r="F101" s="30" t="s">
        <v>77</v>
      </c>
    </row>
    <row r="102" spans="1:6" ht="21.75" customHeight="1" hidden="1" outlineLevel="3">
      <c r="A102" s="28" t="s">
        <v>76</v>
      </c>
      <c r="B102" s="25"/>
      <c r="C102" s="35"/>
      <c r="D102" s="25">
        <f t="shared" si="3"/>
        <v>0</v>
      </c>
      <c r="E102" s="26" t="e">
        <f t="shared" si="5"/>
        <v>#DIV/0!</v>
      </c>
      <c r="F102" s="31"/>
    </row>
    <row r="103" spans="1:6" ht="21.75" customHeight="1" outlineLevel="2" collapsed="1">
      <c r="A103" s="24" t="s">
        <v>25</v>
      </c>
      <c r="B103" s="25">
        <v>18000</v>
      </c>
      <c r="C103" s="35">
        <v>4767.6</v>
      </c>
      <c r="D103" s="25">
        <f t="shared" si="3"/>
        <v>13232.4</v>
      </c>
      <c r="E103" s="26">
        <f t="shared" si="5"/>
        <v>0.7351333333333333</v>
      </c>
      <c r="F103" s="30" t="s">
        <v>78</v>
      </c>
    </row>
    <row r="104" spans="1:6" ht="21.75" customHeight="1" hidden="1" outlineLevel="3">
      <c r="A104" s="28" t="s">
        <v>76</v>
      </c>
      <c r="B104" s="25">
        <v>18000</v>
      </c>
      <c r="C104" s="35"/>
      <c r="D104" s="25">
        <f t="shared" si="3"/>
        <v>18000</v>
      </c>
      <c r="E104" s="26">
        <f t="shared" si="5"/>
        <v>1</v>
      </c>
      <c r="F104" s="31"/>
    </row>
    <row r="105" spans="1:6" ht="11.25" customHeight="1" outlineLevel="2">
      <c r="A105" s="24" t="s">
        <v>26</v>
      </c>
      <c r="B105" s="25">
        <f>B106+B107</f>
        <v>81844</v>
      </c>
      <c r="C105" s="25">
        <f>C106+C107</f>
        <v>57611.73</v>
      </c>
      <c r="D105" s="25">
        <f t="shared" si="3"/>
        <v>24232.269999999997</v>
      </c>
      <c r="E105" s="26">
        <f t="shared" si="5"/>
        <v>0.2960787595914178</v>
      </c>
      <c r="F105" s="31"/>
    </row>
    <row r="106" spans="1:6" ht="21.75" customHeight="1" outlineLevel="3">
      <c r="A106" s="28" t="s">
        <v>76</v>
      </c>
      <c r="B106" s="25">
        <v>31844</v>
      </c>
      <c r="C106" s="25">
        <f>57611.73-C107</f>
        <v>27293.130000000005</v>
      </c>
      <c r="D106" s="25">
        <f t="shared" si="3"/>
        <v>4550.869999999995</v>
      </c>
      <c r="E106" s="26">
        <f t="shared" si="5"/>
        <v>0.14291138047983906</v>
      </c>
      <c r="F106" s="33" t="s">
        <v>79</v>
      </c>
    </row>
    <row r="107" spans="1:6" ht="29.25" customHeight="1" outlineLevel="3">
      <c r="A107" s="28" t="s">
        <v>80</v>
      </c>
      <c r="B107" s="25">
        <v>50000</v>
      </c>
      <c r="C107" s="25">
        <v>30318.6</v>
      </c>
      <c r="D107" s="25">
        <f t="shared" si="3"/>
        <v>19681.4</v>
      </c>
      <c r="E107" s="26">
        <f t="shared" si="5"/>
        <v>0.39362800000000003</v>
      </c>
      <c r="F107" s="34" t="s">
        <v>81</v>
      </c>
    </row>
    <row r="108" spans="1:6" ht="24.75" customHeight="1" outlineLevel="2" collapsed="1">
      <c r="A108" s="24" t="s">
        <v>28</v>
      </c>
      <c r="B108" s="25">
        <v>396000</v>
      </c>
      <c r="C108" s="35">
        <v>387045</v>
      </c>
      <c r="D108" s="25">
        <f t="shared" si="3"/>
        <v>8955</v>
      </c>
      <c r="E108" s="26">
        <f t="shared" si="5"/>
        <v>0.022613636363636364</v>
      </c>
      <c r="F108" s="30" t="s">
        <v>82</v>
      </c>
    </row>
    <row r="109" spans="1:6" ht="21.75" customHeight="1" hidden="1" outlineLevel="3">
      <c r="A109" s="28" t="s">
        <v>76</v>
      </c>
      <c r="B109" s="25">
        <v>21000</v>
      </c>
      <c r="C109" s="35"/>
      <c r="D109" s="25">
        <f t="shared" si="3"/>
        <v>21000</v>
      </c>
      <c r="E109" s="26">
        <f t="shared" si="5"/>
        <v>1</v>
      </c>
      <c r="F109" s="26"/>
    </row>
    <row r="110" spans="1:6" ht="11.25" customHeight="1" outlineLevel="1">
      <c r="A110" s="21" t="s">
        <v>83</v>
      </c>
      <c r="B110" s="22">
        <f>B111+B127+B133</f>
        <v>67627428</v>
      </c>
      <c r="C110" s="22">
        <f>C111+C127+C133</f>
        <v>56003709.59</v>
      </c>
      <c r="D110" s="22">
        <f t="shared" si="3"/>
        <v>11623718.409999996</v>
      </c>
      <c r="E110" s="23">
        <f t="shared" si="5"/>
        <v>0.17187875916262846</v>
      </c>
      <c r="F110" s="23"/>
    </row>
    <row r="111" spans="1:6" ht="11.25" customHeight="1" outlineLevel="2">
      <c r="A111" s="24" t="s">
        <v>84</v>
      </c>
      <c r="B111" s="25">
        <f>SUM(B112:B126)</f>
        <v>14773626</v>
      </c>
      <c r="C111" s="25">
        <f>SUM(C112:C126)</f>
        <v>9060166.44</v>
      </c>
      <c r="D111" s="25">
        <f t="shared" si="3"/>
        <v>5713459.5600000005</v>
      </c>
      <c r="E111" s="26">
        <f t="shared" si="5"/>
        <v>0.3867337348325997</v>
      </c>
      <c r="F111" s="26"/>
    </row>
    <row r="112" spans="1:6" ht="37.5" customHeight="1" outlineLevel="3">
      <c r="A112" s="28" t="s">
        <v>85</v>
      </c>
      <c r="B112" s="25">
        <v>100000</v>
      </c>
      <c r="C112" s="35"/>
      <c r="D112" s="25">
        <f t="shared" si="3"/>
        <v>100000</v>
      </c>
      <c r="E112" s="26">
        <f t="shared" si="5"/>
        <v>1</v>
      </c>
      <c r="F112" s="30" t="s">
        <v>86</v>
      </c>
    </row>
    <row r="113" spans="1:6" ht="26.25" customHeight="1" outlineLevel="3">
      <c r="A113" s="28" t="s">
        <v>87</v>
      </c>
      <c r="B113" s="25">
        <v>421947</v>
      </c>
      <c r="C113" s="25">
        <v>378046.22</v>
      </c>
      <c r="D113" s="25">
        <f t="shared" si="3"/>
        <v>43900.78000000003</v>
      </c>
      <c r="E113" s="26">
        <f t="shared" si="5"/>
        <v>0.10404335141617319</v>
      </c>
      <c r="F113" s="30" t="s">
        <v>88</v>
      </c>
    </row>
    <row r="114" spans="1:6" ht="39.75" customHeight="1" outlineLevel="3">
      <c r="A114" s="28" t="s">
        <v>89</v>
      </c>
      <c r="B114" s="25">
        <v>1970000</v>
      </c>
      <c r="C114" s="25">
        <v>1267289.24</v>
      </c>
      <c r="D114" s="25">
        <f t="shared" si="3"/>
        <v>702710.76</v>
      </c>
      <c r="E114" s="26">
        <f t="shared" si="5"/>
        <v>0.3567059695431472</v>
      </c>
      <c r="F114" s="30" t="s">
        <v>90</v>
      </c>
    </row>
    <row r="115" spans="1:6" ht="37.5" customHeight="1" outlineLevel="3">
      <c r="A115" s="28" t="s">
        <v>91</v>
      </c>
      <c r="B115" s="25">
        <v>751604</v>
      </c>
      <c r="C115" s="25">
        <v>106151.57</v>
      </c>
      <c r="D115" s="25">
        <f t="shared" si="3"/>
        <v>645452.4299999999</v>
      </c>
      <c r="E115" s="26">
        <f t="shared" si="5"/>
        <v>0.8587666244458517</v>
      </c>
      <c r="F115" s="30" t="s">
        <v>92</v>
      </c>
    </row>
    <row r="116" spans="1:6" ht="46.5" customHeight="1" outlineLevel="3">
      <c r="A116" s="28" t="s">
        <v>93</v>
      </c>
      <c r="B116" s="25">
        <v>10000000</v>
      </c>
      <c r="C116" s="25">
        <v>5923997.45</v>
      </c>
      <c r="D116" s="25">
        <f t="shared" si="3"/>
        <v>4076002.55</v>
      </c>
      <c r="E116" s="26">
        <f t="shared" si="5"/>
        <v>0.40760025499999997</v>
      </c>
      <c r="F116" s="30" t="s">
        <v>94</v>
      </c>
    </row>
    <row r="117" spans="1:6" ht="21.75" customHeight="1" outlineLevel="3">
      <c r="A117" s="28" t="s">
        <v>95</v>
      </c>
      <c r="B117" s="25">
        <v>52000</v>
      </c>
      <c r="C117" s="25">
        <v>49968.6</v>
      </c>
      <c r="D117" s="25">
        <f t="shared" si="3"/>
        <v>2031.4000000000015</v>
      </c>
      <c r="E117" s="26">
        <f t="shared" si="5"/>
        <v>0.03906538461538464</v>
      </c>
      <c r="F117" s="30" t="s">
        <v>51</v>
      </c>
    </row>
    <row r="118" spans="1:6" ht="35.25" customHeight="1" outlineLevel="3">
      <c r="A118" s="28" t="s">
        <v>96</v>
      </c>
      <c r="B118" s="25">
        <v>378367</v>
      </c>
      <c r="C118" s="25">
        <v>377871.56</v>
      </c>
      <c r="D118" s="25">
        <f t="shared" si="3"/>
        <v>495.4400000000023</v>
      </c>
      <c r="E118" s="26">
        <f t="shared" si="5"/>
        <v>0.0013094165188824668</v>
      </c>
      <c r="F118" s="30" t="s">
        <v>51</v>
      </c>
    </row>
    <row r="119" spans="1:6" ht="37.5" customHeight="1" outlineLevel="3">
      <c r="A119" s="28" t="s">
        <v>97</v>
      </c>
      <c r="B119" s="25">
        <v>2565</v>
      </c>
      <c r="C119" s="35"/>
      <c r="D119" s="25">
        <f t="shared" si="3"/>
        <v>2565</v>
      </c>
      <c r="E119" s="26">
        <f t="shared" si="5"/>
        <v>1</v>
      </c>
      <c r="F119" s="34" t="s">
        <v>186</v>
      </c>
    </row>
    <row r="120" spans="1:6" ht="43.5" customHeight="1" outlineLevel="3">
      <c r="A120" s="28" t="s">
        <v>98</v>
      </c>
      <c r="B120" s="25">
        <v>25995</v>
      </c>
      <c r="C120" s="25">
        <v>25634.8</v>
      </c>
      <c r="D120" s="25">
        <f t="shared" si="3"/>
        <v>360.2000000000007</v>
      </c>
      <c r="E120" s="26">
        <f t="shared" si="5"/>
        <v>0.013856510867474543</v>
      </c>
      <c r="F120" s="30" t="s">
        <v>51</v>
      </c>
    </row>
    <row r="121" spans="1:6" ht="38.25" customHeight="1" outlineLevel="3">
      <c r="A121" s="28" t="s">
        <v>99</v>
      </c>
      <c r="B121" s="25">
        <v>2052</v>
      </c>
      <c r="C121" s="35"/>
      <c r="D121" s="25">
        <f t="shared" si="3"/>
        <v>2052</v>
      </c>
      <c r="E121" s="26">
        <f t="shared" si="5"/>
        <v>1</v>
      </c>
      <c r="F121" s="34" t="s">
        <v>186</v>
      </c>
    </row>
    <row r="122" spans="1:6" ht="21.75" customHeight="1" outlineLevel="3">
      <c r="A122" s="28" t="s">
        <v>100</v>
      </c>
      <c r="B122" s="25">
        <v>190803</v>
      </c>
      <c r="C122" s="25">
        <v>190802.2</v>
      </c>
      <c r="D122" s="25">
        <f t="shared" si="3"/>
        <v>0.7999999999883585</v>
      </c>
      <c r="E122" s="26">
        <f t="shared" si="5"/>
        <v>4.192806192713733E-06</v>
      </c>
      <c r="F122" s="26"/>
    </row>
    <row r="123" spans="1:6" ht="36" customHeight="1" outlineLevel="3">
      <c r="A123" s="28" t="s">
        <v>101</v>
      </c>
      <c r="B123" s="25">
        <v>302053</v>
      </c>
      <c r="C123" s="25">
        <v>287596.2</v>
      </c>
      <c r="D123" s="25">
        <f t="shared" si="3"/>
        <v>14456.799999999988</v>
      </c>
      <c r="E123" s="26">
        <f t="shared" si="5"/>
        <v>0.04786179908823944</v>
      </c>
      <c r="F123" s="34" t="s">
        <v>186</v>
      </c>
    </row>
    <row r="124" spans="1:6" ht="21.75" customHeight="1" outlineLevel="3">
      <c r="A124" s="28" t="s">
        <v>102</v>
      </c>
      <c r="B124" s="25">
        <v>71967</v>
      </c>
      <c r="C124" s="25">
        <v>71966.6</v>
      </c>
      <c r="D124" s="25">
        <f t="shared" si="3"/>
        <v>0.39999999999417923</v>
      </c>
      <c r="E124" s="26">
        <f t="shared" si="5"/>
        <v>5.558103019358584E-06</v>
      </c>
      <c r="F124" s="26"/>
    </row>
    <row r="125" spans="1:6" ht="58.5" customHeight="1" outlineLevel="3">
      <c r="A125" s="28" t="s">
        <v>103</v>
      </c>
      <c r="B125" s="25">
        <v>142336</v>
      </c>
      <c r="C125" s="25">
        <v>43000</v>
      </c>
      <c r="D125" s="25">
        <f t="shared" si="3"/>
        <v>99336</v>
      </c>
      <c r="E125" s="26">
        <f t="shared" si="5"/>
        <v>0.6978979316546763</v>
      </c>
      <c r="F125" s="30" t="s">
        <v>104</v>
      </c>
    </row>
    <row r="126" spans="1:6" ht="36.75" customHeight="1" outlineLevel="3">
      <c r="A126" s="28" t="s">
        <v>105</v>
      </c>
      <c r="B126" s="25">
        <v>361937</v>
      </c>
      <c r="C126" s="25">
        <v>337842</v>
      </c>
      <c r="D126" s="25">
        <f aca="true" t="shared" si="6" ref="D126:D184">B126-C126</f>
        <v>24095</v>
      </c>
      <c r="E126" s="26">
        <f t="shared" si="5"/>
        <v>0.06657235927799589</v>
      </c>
      <c r="F126" s="34" t="s">
        <v>185</v>
      </c>
    </row>
    <row r="127" spans="1:6" ht="11.25" customHeight="1" outlineLevel="2">
      <c r="A127" s="24" t="s">
        <v>106</v>
      </c>
      <c r="B127" s="25">
        <f>SUM(B128:B132)</f>
        <v>47029653</v>
      </c>
      <c r="C127" s="25">
        <f>SUM(C128:C132)</f>
        <v>41119394.93000001</v>
      </c>
      <c r="D127" s="25">
        <f t="shared" si="6"/>
        <v>5910258.069999993</v>
      </c>
      <c r="E127" s="26">
        <f t="shared" si="5"/>
        <v>0.12567088406967394</v>
      </c>
      <c r="F127" s="26"/>
    </row>
    <row r="128" spans="1:6" ht="21.75" customHeight="1" outlineLevel="3">
      <c r="A128" s="28" t="s">
        <v>107</v>
      </c>
      <c r="B128" s="25">
        <v>5800000</v>
      </c>
      <c r="C128" s="25">
        <v>4787115.39</v>
      </c>
      <c r="D128" s="25">
        <f t="shared" si="6"/>
        <v>1012884.6100000003</v>
      </c>
      <c r="E128" s="26">
        <f t="shared" si="5"/>
        <v>0.17463527758620695</v>
      </c>
      <c r="F128" s="30" t="s">
        <v>51</v>
      </c>
    </row>
    <row r="129" spans="1:6" ht="54.75" customHeight="1" outlineLevel="3">
      <c r="A129" s="28" t="s">
        <v>108</v>
      </c>
      <c r="B129" s="25">
        <v>1400000</v>
      </c>
      <c r="C129" s="25">
        <v>103750.48</v>
      </c>
      <c r="D129" s="25">
        <f t="shared" si="6"/>
        <v>1296249.52</v>
      </c>
      <c r="E129" s="26">
        <f t="shared" si="5"/>
        <v>0.9258925142857143</v>
      </c>
      <c r="F129" s="34" t="s">
        <v>109</v>
      </c>
    </row>
    <row r="130" spans="1:6" ht="50.25" customHeight="1" outlineLevel="3">
      <c r="A130" s="28" t="s">
        <v>110</v>
      </c>
      <c r="B130" s="25">
        <v>17070000</v>
      </c>
      <c r="C130" s="25">
        <v>16942988.28</v>
      </c>
      <c r="D130" s="25">
        <f t="shared" si="6"/>
        <v>127011.71999999881</v>
      </c>
      <c r="E130" s="26">
        <f t="shared" si="5"/>
        <v>0.007440639718804851</v>
      </c>
      <c r="F130" s="30" t="s">
        <v>111</v>
      </c>
    </row>
    <row r="131" spans="1:6" ht="90.75" customHeight="1" outlineLevel="3">
      <c r="A131" s="28" t="s">
        <v>112</v>
      </c>
      <c r="B131" s="25">
        <v>22659653</v>
      </c>
      <c r="C131" s="25">
        <v>19246842.78</v>
      </c>
      <c r="D131" s="25">
        <f t="shared" si="6"/>
        <v>3412810.219999999</v>
      </c>
      <c r="E131" s="26">
        <f t="shared" si="5"/>
        <v>0.150611760030041</v>
      </c>
      <c r="F131" s="30" t="s">
        <v>113</v>
      </c>
    </row>
    <row r="132" spans="1:6" ht="56.25" customHeight="1" outlineLevel="3">
      <c r="A132" s="28" t="s">
        <v>114</v>
      </c>
      <c r="B132" s="25">
        <v>100000</v>
      </c>
      <c r="C132" s="25">
        <v>38698</v>
      </c>
      <c r="D132" s="25">
        <f t="shared" si="6"/>
        <v>61302</v>
      </c>
      <c r="E132" s="26">
        <f t="shared" si="5"/>
        <v>0.61302</v>
      </c>
      <c r="F132" s="34" t="s">
        <v>115</v>
      </c>
    </row>
    <row r="133" spans="1:6" ht="11.25" customHeight="1" outlineLevel="2">
      <c r="A133" s="24" t="s">
        <v>116</v>
      </c>
      <c r="B133" s="25">
        <f>B134</f>
        <v>5824149</v>
      </c>
      <c r="C133" s="25">
        <f>C134</f>
        <v>5824148.22</v>
      </c>
      <c r="D133" s="25">
        <f t="shared" si="6"/>
        <v>0.7800000002607703</v>
      </c>
      <c r="E133" s="26">
        <f aca="true" t="shared" si="7" ref="E133:E164">D133/B133</f>
        <v>1.3392514516039516E-07</v>
      </c>
      <c r="F133" s="26"/>
    </row>
    <row r="134" spans="1:6" ht="37.5" customHeight="1" outlineLevel="3">
      <c r="A134" s="28" t="s">
        <v>117</v>
      </c>
      <c r="B134" s="25">
        <v>5824149</v>
      </c>
      <c r="C134" s="25">
        <v>5824148.22</v>
      </c>
      <c r="D134" s="25">
        <f t="shared" si="6"/>
        <v>0.7800000002607703</v>
      </c>
      <c r="E134" s="26">
        <f t="shared" si="7"/>
        <v>1.3392514516039516E-07</v>
      </c>
      <c r="F134" s="26"/>
    </row>
    <row r="135" spans="1:6" ht="21.75" customHeight="1" outlineLevel="1">
      <c r="A135" s="21" t="s">
        <v>118</v>
      </c>
      <c r="B135" s="22">
        <f>B136</f>
        <v>21779069</v>
      </c>
      <c r="C135" s="22">
        <f>C136</f>
        <v>20367711.92</v>
      </c>
      <c r="D135" s="22">
        <f t="shared" si="6"/>
        <v>1411357.0799999982</v>
      </c>
      <c r="E135" s="23">
        <f t="shared" si="7"/>
        <v>0.06480337061239845</v>
      </c>
      <c r="F135" s="23"/>
    </row>
    <row r="136" spans="1:6" ht="11.25" customHeight="1" outlineLevel="2">
      <c r="A136" s="24" t="s">
        <v>84</v>
      </c>
      <c r="B136" s="25">
        <f>B137</f>
        <v>21779069</v>
      </c>
      <c r="C136" s="25">
        <f>C137</f>
        <v>20367711.92</v>
      </c>
      <c r="D136" s="25">
        <f t="shared" si="6"/>
        <v>1411357.0799999982</v>
      </c>
      <c r="E136" s="26">
        <f t="shared" si="7"/>
        <v>0.06480337061239845</v>
      </c>
      <c r="F136" s="26"/>
    </row>
    <row r="137" spans="1:6" ht="32.25" customHeight="1" outlineLevel="3">
      <c r="A137" s="28" t="s">
        <v>119</v>
      </c>
      <c r="B137" s="25">
        <v>21779069</v>
      </c>
      <c r="C137" s="25">
        <v>20367711.92</v>
      </c>
      <c r="D137" s="25">
        <f t="shared" si="6"/>
        <v>1411357.0799999982</v>
      </c>
      <c r="E137" s="26">
        <f t="shared" si="7"/>
        <v>0.06480337061239845</v>
      </c>
      <c r="F137" s="34" t="s">
        <v>120</v>
      </c>
    </row>
    <row r="138" spans="1:6" ht="21.75" customHeight="1" outlineLevel="1">
      <c r="A138" s="21" t="s">
        <v>121</v>
      </c>
      <c r="B138" s="22">
        <f>B139+B141</f>
        <v>6793145.7700000005</v>
      </c>
      <c r="C138" s="22">
        <f>C139+C141</f>
        <v>3053995.1399999997</v>
      </c>
      <c r="D138" s="22">
        <f t="shared" si="6"/>
        <v>3739150.630000001</v>
      </c>
      <c r="E138" s="23">
        <f t="shared" si="7"/>
        <v>0.5504299122378469</v>
      </c>
      <c r="F138" s="23"/>
    </row>
    <row r="139" spans="1:6" ht="11.25" customHeight="1" outlineLevel="2">
      <c r="A139" s="24" t="s">
        <v>84</v>
      </c>
      <c r="B139" s="25">
        <f>B140</f>
        <v>58201.11</v>
      </c>
      <c r="C139" s="25">
        <f>C140</f>
        <v>58201.11</v>
      </c>
      <c r="D139" s="25">
        <f t="shared" si="6"/>
        <v>0</v>
      </c>
      <c r="E139" s="26">
        <f t="shared" si="7"/>
        <v>0</v>
      </c>
      <c r="F139" s="26"/>
    </row>
    <row r="140" spans="1:6" ht="11.25" customHeight="1" outlineLevel="3">
      <c r="A140" s="28" t="s">
        <v>122</v>
      </c>
      <c r="B140" s="25">
        <v>58201.11</v>
      </c>
      <c r="C140" s="25">
        <v>58201.11</v>
      </c>
      <c r="D140" s="25">
        <f t="shared" si="6"/>
        <v>0</v>
      </c>
      <c r="E140" s="26">
        <f t="shared" si="7"/>
        <v>0</v>
      </c>
      <c r="F140" s="26"/>
    </row>
    <row r="141" spans="1:6" ht="11.25" customHeight="1" outlineLevel="2">
      <c r="A141" s="24" t="s">
        <v>39</v>
      </c>
      <c r="B141" s="25">
        <f>SUM(B142:B143)</f>
        <v>6734944.66</v>
      </c>
      <c r="C141" s="25">
        <f>SUM(C142:C143)</f>
        <v>2995794.03</v>
      </c>
      <c r="D141" s="25">
        <f t="shared" si="6"/>
        <v>3739150.6300000004</v>
      </c>
      <c r="E141" s="26">
        <f t="shared" si="7"/>
        <v>0.5551865410576365</v>
      </c>
      <c r="F141" s="26"/>
    </row>
    <row r="142" spans="1:6" ht="46.5" customHeight="1" outlineLevel="3">
      <c r="A142" s="28" t="s">
        <v>122</v>
      </c>
      <c r="B142" s="25">
        <v>6389393.66</v>
      </c>
      <c r="C142" s="37">
        <v>2800725.65</v>
      </c>
      <c r="D142" s="25">
        <f t="shared" si="6"/>
        <v>3588668.0100000002</v>
      </c>
      <c r="E142" s="26">
        <f t="shared" si="7"/>
        <v>0.561660182634607</v>
      </c>
      <c r="F142" s="30" t="s">
        <v>123</v>
      </c>
    </row>
    <row r="143" spans="1:6" ht="46.5" customHeight="1" outlineLevel="3">
      <c r="A143" s="28" t="s">
        <v>124</v>
      </c>
      <c r="B143" s="25">
        <v>345551</v>
      </c>
      <c r="C143" s="37">
        <v>195068.38</v>
      </c>
      <c r="D143" s="25">
        <f t="shared" si="6"/>
        <v>150482.62</v>
      </c>
      <c r="E143" s="26">
        <f t="shared" si="7"/>
        <v>0.43548599193751425</v>
      </c>
      <c r="F143" s="30" t="s">
        <v>123</v>
      </c>
    </row>
    <row r="144" spans="1:6" ht="11.25" customHeight="1" outlineLevel="1">
      <c r="A144" s="21" t="s">
        <v>125</v>
      </c>
      <c r="B144" s="22">
        <f>B145+B147</f>
        <v>200000</v>
      </c>
      <c r="C144" s="22">
        <f>C145+C147</f>
        <v>199542</v>
      </c>
      <c r="D144" s="22">
        <f t="shared" si="6"/>
        <v>458</v>
      </c>
      <c r="E144" s="23">
        <f t="shared" si="7"/>
        <v>0.00229</v>
      </c>
      <c r="F144" s="23"/>
    </row>
    <row r="145" spans="1:6" ht="11.25" customHeight="1" outlineLevel="2">
      <c r="A145" s="24" t="s">
        <v>13</v>
      </c>
      <c r="B145" s="25">
        <f>B146</f>
        <v>30000</v>
      </c>
      <c r="C145" s="25">
        <f>C146</f>
        <v>30000</v>
      </c>
      <c r="D145" s="25">
        <f t="shared" si="6"/>
        <v>0</v>
      </c>
      <c r="E145" s="26">
        <f t="shared" si="7"/>
        <v>0</v>
      </c>
      <c r="F145" s="26"/>
    </row>
    <row r="146" spans="1:6" ht="11.25" customHeight="1" outlineLevel="3">
      <c r="A146" s="28" t="s">
        <v>126</v>
      </c>
      <c r="B146" s="25">
        <v>30000</v>
      </c>
      <c r="C146" s="25">
        <v>30000</v>
      </c>
      <c r="D146" s="25">
        <f t="shared" si="6"/>
        <v>0</v>
      </c>
      <c r="E146" s="26">
        <f t="shared" si="7"/>
        <v>0</v>
      </c>
      <c r="F146" s="26"/>
    </row>
    <row r="147" spans="1:6" ht="11.25" customHeight="1" outlineLevel="2">
      <c r="A147" s="24" t="s">
        <v>15</v>
      </c>
      <c r="B147" s="25">
        <f>B148</f>
        <v>170000</v>
      </c>
      <c r="C147" s="25">
        <f>C148</f>
        <v>169542</v>
      </c>
      <c r="D147" s="25">
        <f t="shared" si="6"/>
        <v>458</v>
      </c>
      <c r="E147" s="26">
        <f t="shared" si="7"/>
        <v>0.0026941176470588234</v>
      </c>
      <c r="F147" s="26"/>
    </row>
    <row r="148" spans="1:6" ht="11.25" customHeight="1" outlineLevel="3">
      <c r="A148" s="28" t="s">
        <v>126</v>
      </c>
      <c r="B148" s="25">
        <v>170000</v>
      </c>
      <c r="C148" s="25">
        <v>169542</v>
      </c>
      <c r="D148" s="25">
        <f t="shared" si="6"/>
        <v>458</v>
      </c>
      <c r="E148" s="26">
        <f t="shared" si="7"/>
        <v>0.0026941176470588234</v>
      </c>
      <c r="F148" s="36" t="s">
        <v>51</v>
      </c>
    </row>
    <row r="149" spans="1:6" ht="21.75" customHeight="1" outlineLevel="1">
      <c r="A149" s="21" t="s">
        <v>127</v>
      </c>
      <c r="B149" s="22">
        <f>B150+B154</f>
        <v>69275684</v>
      </c>
      <c r="C149" s="22">
        <f>C150+C154</f>
        <v>56282619.339999996</v>
      </c>
      <c r="D149" s="22">
        <f t="shared" si="6"/>
        <v>12993064.660000004</v>
      </c>
      <c r="E149" s="23">
        <f t="shared" si="7"/>
        <v>0.1875559201984928</v>
      </c>
      <c r="F149" s="23"/>
    </row>
    <row r="150" spans="1:6" ht="11.25" customHeight="1" outlineLevel="2">
      <c r="A150" s="24" t="s">
        <v>15</v>
      </c>
      <c r="B150" s="25">
        <f>B151+B152+B153</f>
        <v>55484790</v>
      </c>
      <c r="C150" s="25">
        <f>C151+C152+C153</f>
        <v>47472117.08</v>
      </c>
      <c r="D150" s="25">
        <f t="shared" si="6"/>
        <v>8012672.920000002</v>
      </c>
      <c r="E150" s="26">
        <f t="shared" si="7"/>
        <v>0.1444120617560236</v>
      </c>
      <c r="F150" s="26"/>
    </row>
    <row r="151" spans="1:6" ht="37.5" customHeight="1" outlineLevel="3">
      <c r="A151" s="28" t="s">
        <v>128</v>
      </c>
      <c r="B151" s="25">
        <v>50784790</v>
      </c>
      <c r="C151" s="25">
        <f>41529478.17+2510458.41</f>
        <v>44039936.58</v>
      </c>
      <c r="D151" s="25">
        <f t="shared" si="6"/>
        <v>6744853.420000002</v>
      </c>
      <c r="E151" s="26">
        <f t="shared" si="7"/>
        <v>0.132812470426677</v>
      </c>
      <c r="F151" s="30" t="s">
        <v>129</v>
      </c>
    </row>
    <row r="152" spans="1:6" ht="25.5" customHeight="1" outlineLevel="3">
      <c r="A152" s="28" t="s">
        <v>130</v>
      </c>
      <c r="B152" s="25">
        <v>1500000</v>
      </c>
      <c r="C152" s="25">
        <v>971071.24</v>
      </c>
      <c r="D152" s="25">
        <f t="shared" si="6"/>
        <v>528928.76</v>
      </c>
      <c r="E152" s="26">
        <f t="shared" si="7"/>
        <v>0.3526191733333333</v>
      </c>
      <c r="F152" s="30" t="s">
        <v>131</v>
      </c>
    </row>
    <row r="153" spans="1:6" ht="11.25" customHeight="1" outlineLevel="3">
      <c r="A153" s="28" t="s">
        <v>132</v>
      </c>
      <c r="B153" s="25">
        <v>3200000</v>
      </c>
      <c r="C153" s="25">
        <v>2461109.26</v>
      </c>
      <c r="D153" s="25">
        <f t="shared" si="6"/>
        <v>738890.7400000002</v>
      </c>
      <c r="E153" s="26">
        <f t="shared" si="7"/>
        <v>0.23090335625000008</v>
      </c>
      <c r="F153" s="27" t="s">
        <v>133</v>
      </c>
    </row>
    <row r="154" spans="1:6" ht="11.25" customHeight="1" outlineLevel="2">
      <c r="A154" s="24" t="s">
        <v>44</v>
      </c>
      <c r="B154" s="25">
        <f>SUM(B155:B156)</f>
        <v>13790894</v>
      </c>
      <c r="C154" s="25">
        <f>SUM(C155:C156)</f>
        <v>8810502.26</v>
      </c>
      <c r="D154" s="25">
        <f t="shared" si="6"/>
        <v>4980391.74</v>
      </c>
      <c r="E154" s="26">
        <f t="shared" si="7"/>
        <v>0.36113624976016784</v>
      </c>
      <c r="F154" s="26"/>
    </row>
    <row r="155" spans="1:6" ht="137.25" customHeight="1" outlineLevel="3">
      <c r="A155" s="28" t="s">
        <v>128</v>
      </c>
      <c r="B155" s="25">
        <v>13442894</v>
      </c>
      <c r="C155" s="25">
        <v>8518617.19</v>
      </c>
      <c r="D155" s="25">
        <f t="shared" si="6"/>
        <v>4924276.8100000005</v>
      </c>
      <c r="E155" s="26">
        <f t="shared" si="7"/>
        <v>0.36631076686314723</v>
      </c>
      <c r="F155" s="34" t="s">
        <v>134</v>
      </c>
    </row>
    <row r="156" spans="1:6" ht="11.25" customHeight="1" outlineLevel="3">
      <c r="A156" s="28" t="s">
        <v>132</v>
      </c>
      <c r="B156" s="25">
        <v>348000</v>
      </c>
      <c r="C156" s="25">
        <v>291885.07</v>
      </c>
      <c r="D156" s="25">
        <f t="shared" si="6"/>
        <v>56114.92999999999</v>
      </c>
      <c r="E156" s="26">
        <f t="shared" si="7"/>
        <v>0.1612497988505747</v>
      </c>
      <c r="F156" s="36" t="s">
        <v>51</v>
      </c>
    </row>
    <row r="157" spans="1:6" ht="11.25" customHeight="1" outlineLevel="1">
      <c r="A157" s="21" t="s">
        <v>135</v>
      </c>
      <c r="B157" s="22">
        <f>B158</f>
        <v>74250000</v>
      </c>
      <c r="C157" s="22">
        <f>C158</f>
        <v>74249300</v>
      </c>
      <c r="D157" s="22">
        <f t="shared" si="6"/>
        <v>700</v>
      </c>
      <c r="E157" s="23">
        <f t="shared" si="7"/>
        <v>9.427609427609427E-06</v>
      </c>
      <c r="F157" s="23"/>
    </row>
    <row r="158" spans="1:6" ht="11.25" customHeight="1" outlineLevel="2">
      <c r="A158" s="24" t="s">
        <v>116</v>
      </c>
      <c r="B158" s="25">
        <f>SUM(B159:B165)</f>
        <v>74250000</v>
      </c>
      <c r="C158" s="25">
        <f>SUM(C159:C165)</f>
        <v>74249300</v>
      </c>
      <c r="D158" s="25">
        <f t="shared" si="6"/>
        <v>700</v>
      </c>
      <c r="E158" s="26">
        <f t="shared" si="7"/>
        <v>9.427609427609427E-06</v>
      </c>
      <c r="F158" s="26"/>
    </row>
    <row r="159" spans="1:6" ht="21.75" customHeight="1" outlineLevel="3">
      <c r="A159" s="28" t="s">
        <v>136</v>
      </c>
      <c r="B159" s="25">
        <v>10900000</v>
      </c>
      <c r="C159" s="25">
        <v>10900000</v>
      </c>
      <c r="D159" s="25">
        <f t="shared" si="6"/>
        <v>0</v>
      </c>
      <c r="E159" s="26">
        <f t="shared" si="7"/>
        <v>0</v>
      </c>
      <c r="F159" s="26"/>
    </row>
    <row r="160" spans="1:6" ht="21.75" customHeight="1" outlineLevel="3">
      <c r="A160" s="28" t="s">
        <v>137</v>
      </c>
      <c r="B160" s="25">
        <v>2000000</v>
      </c>
      <c r="C160" s="25">
        <v>2000000</v>
      </c>
      <c r="D160" s="25">
        <f t="shared" si="6"/>
        <v>0</v>
      </c>
      <c r="E160" s="26">
        <f t="shared" si="7"/>
        <v>0</v>
      </c>
      <c r="F160" s="26"/>
    </row>
    <row r="161" spans="1:6" ht="21.75" customHeight="1" outlineLevel="3">
      <c r="A161" s="28" t="s">
        <v>138</v>
      </c>
      <c r="B161" s="25">
        <v>57500000</v>
      </c>
      <c r="C161" s="25">
        <v>57500000</v>
      </c>
      <c r="D161" s="25">
        <f t="shared" si="6"/>
        <v>0</v>
      </c>
      <c r="E161" s="26">
        <f t="shared" si="7"/>
        <v>0</v>
      </c>
      <c r="F161" s="26"/>
    </row>
    <row r="162" spans="1:6" ht="24.75" customHeight="1" outlineLevel="3">
      <c r="A162" s="28" t="s">
        <v>139</v>
      </c>
      <c r="B162" s="25">
        <v>700000</v>
      </c>
      <c r="C162" s="25">
        <v>699300</v>
      </c>
      <c r="D162" s="25">
        <f t="shared" si="6"/>
        <v>700</v>
      </c>
      <c r="E162" s="26">
        <f t="shared" si="7"/>
        <v>0.001</v>
      </c>
      <c r="F162" s="34" t="s">
        <v>140</v>
      </c>
    </row>
    <row r="163" spans="1:6" ht="11.25" customHeight="1" outlineLevel="3">
      <c r="A163" s="28" t="s">
        <v>141</v>
      </c>
      <c r="B163" s="25">
        <v>500000</v>
      </c>
      <c r="C163" s="25">
        <v>500000</v>
      </c>
      <c r="D163" s="25">
        <f t="shared" si="6"/>
        <v>0</v>
      </c>
      <c r="E163" s="26">
        <f t="shared" si="7"/>
        <v>0</v>
      </c>
      <c r="F163" s="26"/>
    </row>
    <row r="164" spans="1:6" ht="11.25" customHeight="1" outlineLevel="3">
      <c r="A164" s="28" t="s">
        <v>142</v>
      </c>
      <c r="B164" s="25">
        <v>980000</v>
      </c>
      <c r="C164" s="25">
        <v>980000</v>
      </c>
      <c r="D164" s="25">
        <f t="shared" si="6"/>
        <v>0</v>
      </c>
      <c r="E164" s="26">
        <f t="shared" si="7"/>
        <v>0</v>
      </c>
      <c r="F164" s="26"/>
    </row>
    <row r="165" spans="1:6" ht="11.25" customHeight="1" outlineLevel="3">
      <c r="A165" s="28" t="s">
        <v>143</v>
      </c>
      <c r="B165" s="25">
        <v>1670000</v>
      </c>
      <c r="C165" s="25">
        <v>1670000</v>
      </c>
      <c r="D165" s="25">
        <f t="shared" si="6"/>
        <v>0</v>
      </c>
      <c r="E165" s="26">
        <f aca="true" t="shared" si="8" ref="E165:E187">D165/B165</f>
        <v>0</v>
      </c>
      <c r="F165" s="26"/>
    </row>
    <row r="166" spans="1:6" ht="11.25" customHeight="1" outlineLevel="1">
      <c r="A166" s="21" t="s">
        <v>144</v>
      </c>
      <c r="B166" s="22">
        <f>B167</f>
        <v>193000</v>
      </c>
      <c r="C166" s="22">
        <f>C167</f>
        <v>192400</v>
      </c>
      <c r="D166" s="22">
        <f t="shared" si="6"/>
        <v>600</v>
      </c>
      <c r="E166" s="23">
        <f t="shared" si="8"/>
        <v>0.0031088082901554403</v>
      </c>
      <c r="F166" s="23"/>
    </row>
    <row r="167" spans="1:6" ht="11.25" customHeight="1" outlineLevel="2">
      <c r="A167" s="24" t="s">
        <v>15</v>
      </c>
      <c r="B167" s="25">
        <f>B168</f>
        <v>193000</v>
      </c>
      <c r="C167" s="25">
        <f>C168</f>
        <v>192400</v>
      </c>
      <c r="D167" s="25">
        <f t="shared" si="6"/>
        <v>600</v>
      </c>
      <c r="E167" s="26">
        <f t="shared" si="8"/>
        <v>0.0031088082901554403</v>
      </c>
      <c r="F167" s="26"/>
    </row>
    <row r="168" spans="1:6" ht="11.25" customHeight="1" outlineLevel="3">
      <c r="A168" s="28" t="s">
        <v>145</v>
      </c>
      <c r="B168" s="25">
        <v>193000</v>
      </c>
      <c r="C168" s="25">
        <v>192400</v>
      </c>
      <c r="D168" s="25">
        <f t="shared" si="6"/>
        <v>600</v>
      </c>
      <c r="E168" s="26">
        <f t="shared" si="8"/>
        <v>0.0031088082901554403</v>
      </c>
      <c r="F168" s="36" t="s">
        <v>51</v>
      </c>
    </row>
    <row r="169" spans="1:6" ht="21.75" customHeight="1" outlineLevel="1">
      <c r="A169" s="21" t="s">
        <v>146</v>
      </c>
      <c r="B169" s="22">
        <f>B170+B173+B175</f>
        <v>8036649</v>
      </c>
      <c r="C169" s="22">
        <f>C170+C173+C175</f>
        <v>7738319.35</v>
      </c>
      <c r="D169" s="22">
        <f t="shared" si="6"/>
        <v>298329.6500000004</v>
      </c>
      <c r="E169" s="23">
        <f t="shared" si="8"/>
        <v>0.0371211496234314</v>
      </c>
      <c r="F169" s="23"/>
    </row>
    <row r="170" spans="1:6" ht="11.25" customHeight="1" outlineLevel="2">
      <c r="A170" s="24" t="s">
        <v>15</v>
      </c>
      <c r="B170" s="25">
        <f>SUM(B171:B172)</f>
        <v>7240122</v>
      </c>
      <c r="C170" s="25">
        <f>SUM(C171:C172)</f>
        <v>7009441.35</v>
      </c>
      <c r="D170" s="25">
        <f t="shared" si="6"/>
        <v>230680.65000000037</v>
      </c>
      <c r="E170" s="26">
        <f t="shared" si="8"/>
        <v>0.03186143134052166</v>
      </c>
      <c r="F170" s="26"/>
    </row>
    <row r="171" spans="1:6" ht="24" customHeight="1" outlineLevel="3">
      <c r="A171" s="28" t="s">
        <v>147</v>
      </c>
      <c r="B171" s="25">
        <v>5740122</v>
      </c>
      <c r="C171" s="25">
        <v>5509541.35</v>
      </c>
      <c r="D171" s="25">
        <f t="shared" si="6"/>
        <v>230580.65000000037</v>
      </c>
      <c r="E171" s="26">
        <f t="shared" si="8"/>
        <v>0.04016999116046669</v>
      </c>
      <c r="F171" s="30" t="s">
        <v>148</v>
      </c>
    </row>
    <row r="172" spans="1:6" ht="11.25" customHeight="1" outlineLevel="3">
      <c r="A172" s="28" t="s">
        <v>149</v>
      </c>
      <c r="B172" s="25">
        <v>1500000</v>
      </c>
      <c r="C172" s="25">
        <v>1499900</v>
      </c>
      <c r="D172" s="25">
        <f t="shared" si="6"/>
        <v>100</v>
      </c>
      <c r="E172" s="26">
        <f t="shared" si="8"/>
        <v>6.666666666666667E-05</v>
      </c>
      <c r="F172" s="36" t="s">
        <v>51</v>
      </c>
    </row>
    <row r="173" spans="1:6" ht="11.25" customHeight="1" outlineLevel="2">
      <c r="A173" s="24" t="s">
        <v>70</v>
      </c>
      <c r="B173" s="25">
        <f>B174</f>
        <v>67649</v>
      </c>
      <c r="C173" s="25">
        <f>C174</f>
        <v>0</v>
      </c>
      <c r="D173" s="25">
        <f t="shared" si="6"/>
        <v>67649</v>
      </c>
      <c r="E173" s="26">
        <f t="shared" si="8"/>
        <v>1</v>
      </c>
      <c r="F173" s="26"/>
    </row>
    <row r="174" spans="1:6" ht="27" customHeight="1" outlineLevel="3">
      <c r="A174" s="28" t="s">
        <v>150</v>
      </c>
      <c r="B174" s="25">
        <v>67649</v>
      </c>
      <c r="C174" s="35">
        <v>0</v>
      </c>
      <c r="D174" s="25">
        <f t="shared" si="6"/>
        <v>67649</v>
      </c>
      <c r="E174" s="26">
        <f t="shared" si="8"/>
        <v>1</v>
      </c>
      <c r="F174" s="30" t="s">
        <v>151</v>
      </c>
    </row>
    <row r="175" spans="1:6" ht="11.25" customHeight="1" outlineLevel="2">
      <c r="A175" s="24" t="s">
        <v>39</v>
      </c>
      <c r="B175" s="25">
        <f>B176</f>
        <v>728878</v>
      </c>
      <c r="C175" s="25">
        <f>C176</f>
        <v>728878</v>
      </c>
      <c r="D175" s="25">
        <f t="shared" si="6"/>
        <v>0</v>
      </c>
      <c r="E175" s="26">
        <f t="shared" si="8"/>
        <v>0</v>
      </c>
      <c r="F175" s="26"/>
    </row>
    <row r="176" spans="1:6" ht="11.25" customHeight="1" outlineLevel="3">
      <c r="A176" s="28" t="s">
        <v>147</v>
      </c>
      <c r="B176" s="25">
        <v>728878</v>
      </c>
      <c r="C176" s="25">
        <v>728878</v>
      </c>
      <c r="D176" s="25">
        <f t="shared" si="6"/>
        <v>0</v>
      </c>
      <c r="E176" s="26">
        <f t="shared" si="8"/>
        <v>0</v>
      </c>
      <c r="F176" s="26"/>
    </row>
    <row r="177" spans="1:6" ht="11.25" customHeight="1" outlineLevel="1">
      <c r="A177" s="21" t="s">
        <v>152</v>
      </c>
      <c r="B177" s="22">
        <f>B178+B181+B187+B190+B192</f>
        <v>3838328</v>
      </c>
      <c r="C177" s="22">
        <f>C178+C181+C187+C190+C192</f>
        <v>3019467.1599999997</v>
      </c>
      <c r="D177" s="22">
        <f t="shared" si="6"/>
        <v>818860.8400000003</v>
      </c>
      <c r="E177" s="23">
        <f t="shared" si="8"/>
        <v>0.21333790129452207</v>
      </c>
      <c r="F177" s="23"/>
    </row>
    <row r="178" spans="1:6" ht="11.25" customHeight="1" outlineLevel="2">
      <c r="A178" s="24" t="s">
        <v>13</v>
      </c>
      <c r="B178" s="25">
        <f>SUM(B179:B180)</f>
        <v>142974</v>
      </c>
      <c r="C178" s="25">
        <f>SUM(C179:C180)</f>
        <v>97178</v>
      </c>
      <c r="D178" s="25">
        <f t="shared" si="6"/>
        <v>45796</v>
      </c>
      <c r="E178" s="26">
        <f t="shared" si="8"/>
        <v>0.32030998643109937</v>
      </c>
      <c r="F178" s="26"/>
    </row>
    <row r="179" spans="1:6" ht="63.75" customHeight="1" outlineLevel="3">
      <c r="A179" s="28" t="s">
        <v>153</v>
      </c>
      <c r="B179" s="25">
        <v>116386</v>
      </c>
      <c r="C179" s="25">
        <v>70590</v>
      </c>
      <c r="D179" s="25">
        <f t="shared" si="6"/>
        <v>45796</v>
      </c>
      <c r="E179" s="26">
        <f t="shared" si="8"/>
        <v>0.3934837523413469</v>
      </c>
      <c r="F179" s="30" t="s">
        <v>154</v>
      </c>
    </row>
    <row r="180" spans="1:6" ht="11.25" customHeight="1" outlineLevel="3">
      <c r="A180" s="28" t="s">
        <v>155</v>
      </c>
      <c r="B180" s="25">
        <v>26588</v>
      </c>
      <c r="C180" s="25">
        <v>26588</v>
      </c>
      <c r="D180" s="25">
        <f t="shared" si="6"/>
        <v>0</v>
      </c>
      <c r="E180" s="26">
        <f t="shared" si="8"/>
        <v>0</v>
      </c>
      <c r="F180" s="26"/>
    </row>
    <row r="181" spans="1:6" ht="11.25" customHeight="1" outlineLevel="2">
      <c r="A181" s="24" t="s">
        <v>15</v>
      </c>
      <c r="B181" s="25">
        <f>SUM(B182:B186)</f>
        <v>1272026</v>
      </c>
      <c r="C181" s="25">
        <f>SUM(C182:C186)</f>
        <v>918679.0900000001</v>
      </c>
      <c r="D181" s="25">
        <f t="shared" si="6"/>
        <v>353346.9099999999</v>
      </c>
      <c r="E181" s="26">
        <f t="shared" si="8"/>
        <v>0.2777827733080927</v>
      </c>
      <c r="F181" s="26"/>
    </row>
    <row r="182" spans="1:6" ht="21.75" customHeight="1" outlineLevel="3">
      <c r="A182" s="28" t="s">
        <v>156</v>
      </c>
      <c r="B182" s="25">
        <v>400000</v>
      </c>
      <c r="C182" s="25">
        <f>400000-1.6</f>
        <v>399998.4</v>
      </c>
      <c r="D182" s="25">
        <f t="shared" si="6"/>
        <v>1.599999999976717</v>
      </c>
      <c r="E182" s="26">
        <f t="shared" si="8"/>
        <v>3.9999999999417926E-06</v>
      </c>
      <c r="F182" s="26"/>
    </row>
    <row r="183" spans="1:6" ht="11.25" customHeight="1" outlineLevel="3">
      <c r="A183" s="28" t="s">
        <v>157</v>
      </c>
      <c r="B183" s="25">
        <v>151526</v>
      </c>
      <c r="C183" s="25">
        <v>151525.69</v>
      </c>
      <c r="D183" s="25">
        <f t="shared" si="6"/>
        <v>0.3099999999976717</v>
      </c>
      <c r="E183" s="26">
        <f t="shared" si="8"/>
        <v>2.0458535168728252E-06</v>
      </c>
      <c r="F183" s="26"/>
    </row>
    <row r="184" spans="1:6" ht="21.75" customHeight="1" outlineLevel="3">
      <c r="A184" s="28" t="s">
        <v>158</v>
      </c>
      <c r="B184" s="25">
        <v>190500</v>
      </c>
      <c r="C184" s="25">
        <v>190440</v>
      </c>
      <c r="D184" s="25">
        <f t="shared" si="6"/>
        <v>60</v>
      </c>
      <c r="E184" s="26">
        <f t="shared" si="8"/>
        <v>0.00031496062992125983</v>
      </c>
      <c r="F184" s="26"/>
    </row>
    <row r="185" spans="1:6" ht="21.75" customHeight="1" outlineLevel="3">
      <c r="A185" s="28" t="s">
        <v>159</v>
      </c>
      <c r="B185" s="25">
        <v>180000</v>
      </c>
      <c r="C185" s="25">
        <v>176715</v>
      </c>
      <c r="D185" s="25">
        <f aca="true" t="shared" si="9" ref="D185:D194">B185-C185</f>
        <v>3285</v>
      </c>
      <c r="E185" s="26">
        <f t="shared" si="8"/>
        <v>0.01825</v>
      </c>
      <c r="F185" s="36" t="s">
        <v>51</v>
      </c>
    </row>
    <row r="186" spans="1:6" ht="39" customHeight="1" outlineLevel="3">
      <c r="A186" s="28" t="s">
        <v>160</v>
      </c>
      <c r="B186" s="25">
        <v>350000</v>
      </c>
      <c r="C186" s="35"/>
      <c r="D186" s="25">
        <f t="shared" si="9"/>
        <v>350000</v>
      </c>
      <c r="E186" s="26">
        <f t="shared" si="8"/>
        <v>1</v>
      </c>
      <c r="F186" s="30" t="s">
        <v>161</v>
      </c>
    </row>
    <row r="187" spans="1:6" ht="21.75" customHeight="1" outlineLevel="2">
      <c r="A187" s="24" t="s">
        <v>25</v>
      </c>
      <c r="B187" s="25">
        <f>SUM(B188:B189)</f>
        <v>370000</v>
      </c>
      <c r="C187" s="25">
        <f>SUM(C188:C189)</f>
        <v>149540</v>
      </c>
      <c r="D187" s="25">
        <f t="shared" si="9"/>
        <v>220460</v>
      </c>
      <c r="E187" s="26">
        <f t="shared" si="8"/>
        <v>0.5958378378378378</v>
      </c>
      <c r="F187" s="26"/>
    </row>
    <row r="188" spans="1:6" ht="49.5" customHeight="1" outlineLevel="3">
      <c r="A188" s="28" t="s">
        <v>162</v>
      </c>
      <c r="B188" s="35"/>
      <c r="C188" s="35"/>
      <c r="D188" s="25">
        <f t="shared" si="9"/>
        <v>0</v>
      </c>
      <c r="E188" s="26"/>
      <c r="F188" s="26"/>
    </row>
    <row r="189" spans="1:6" ht="39" customHeight="1" outlineLevel="3">
      <c r="A189" s="28" t="s">
        <v>163</v>
      </c>
      <c r="B189" s="25">
        <v>370000</v>
      </c>
      <c r="C189" s="25">
        <v>149540</v>
      </c>
      <c r="D189" s="25">
        <f t="shared" si="9"/>
        <v>220460</v>
      </c>
      <c r="E189" s="26">
        <f aca="true" t="shared" si="10" ref="E189:E242">D189/B189</f>
        <v>0.5958378378378378</v>
      </c>
      <c r="F189" s="30" t="s">
        <v>164</v>
      </c>
    </row>
    <row r="190" spans="1:6" ht="11.25" customHeight="1" outlineLevel="2">
      <c r="A190" s="24" t="s">
        <v>28</v>
      </c>
      <c r="B190" s="25">
        <f>B191</f>
        <v>1853328</v>
      </c>
      <c r="C190" s="25">
        <f>C191</f>
        <v>1800451</v>
      </c>
      <c r="D190" s="25">
        <f t="shared" si="9"/>
        <v>52877</v>
      </c>
      <c r="E190" s="26">
        <f t="shared" si="10"/>
        <v>0.028530837498812946</v>
      </c>
      <c r="F190" s="26"/>
    </row>
    <row r="191" spans="1:6" ht="11.25" customHeight="1" outlineLevel="3">
      <c r="A191" s="28" t="s">
        <v>165</v>
      </c>
      <c r="B191" s="25">
        <v>1853328</v>
      </c>
      <c r="C191" s="25">
        <v>1800451</v>
      </c>
      <c r="D191" s="25">
        <f t="shared" si="9"/>
        <v>52877</v>
      </c>
      <c r="E191" s="26">
        <f t="shared" si="10"/>
        <v>0.028530837498812946</v>
      </c>
      <c r="F191" s="36" t="s">
        <v>51</v>
      </c>
    </row>
    <row r="192" spans="1:6" ht="11.25" customHeight="1" outlineLevel="2">
      <c r="A192" s="24" t="s">
        <v>84</v>
      </c>
      <c r="B192" s="25">
        <f>B193</f>
        <v>200000</v>
      </c>
      <c r="C192" s="25">
        <f>C193</f>
        <v>53619.07</v>
      </c>
      <c r="D192" s="25">
        <f t="shared" si="9"/>
        <v>146380.93</v>
      </c>
      <c r="E192" s="26">
        <f t="shared" si="10"/>
        <v>0.7319046499999999</v>
      </c>
      <c r="F192" s="26"/>
    </row>
    <row r="193" spans="1:6" ht="42.75" customHeight="1" outlineLevel="3">
      <c r="A193" s="28" t="s">
        <v>166</v>
      </c>
      <c r="B193" s="25">
        <v>200000</v>
      </c>
      <c r="C193" s="25">
        <v>53619.07</v>
      </c>
      <c r="D193" s="25">
        <f t="shared" si="9"/>
        <v>146380.93</v>
      </c>
      <c r="E193" s="26">
        <f t="shared" si="10"/>
        <v>0.7319046499999999</v>
      </c>
      <c r="F193" s="30" t="s">
        <v>167</v>
      </c>
    </row>
    <row r="194" spans="1:6" ht="11.25" customHeight="1">
      <c r="A194" s="38" t="s">
        <v>168</v>
      </c>
      <c r="B194" s="39">
        <f>B6+B31+B34+B48+B51+B56+B62+B84+B110+B135+B138+B144+B149+B157+B166+B169+B177</f>
        <v>639905124.62</v>
      </c>
      <c r="C194" s="39">
        <f>C6+C31+C34+C48+C51+C56+C62+C84+C110+C135+C138+C144+C149+C157+C166+C169+C177</f>
        <v>595843498.7</v>
      </c>
      <c r="D194" s="39">
        <f t="shared" si="9"/>
        <v>44061625.91999996</v>
      </c>
      <c r="E194" s="40">
        <f t="shared" si="10"/>
        <v>0.06885649797876744</v>
      </c>
      <c r="F194" s="40"/>
    </row>
    <row r="195" spans="1:6" s="11" customFormat="1" ht="12.75" customHeight="1">
      <c r="A195" s="41" t="s">
        <v>169</v>
      </c>
      <c r="B195" s="42">
        <f>B6+B31</f>
        <v>25192300</v>
      </c>
      <c r="C195" s="42">
        <f>C6+C31</f>
        <v>24924582.76</v>
      </c>
      <c r="D195" s="42">
        <f>D6+D31</f>
        <v>267717.23999999836</v>
      </c>
      <c r="E195" s="43">
        <f t="shared" si="10"/>
        <v>0.010626947122731881</v>
      </c>
      <c r="F195" s="43"/>
    </row>
    <row r="196" spans="1:6" s="11" customFormat="1" ht="12.75" customHeight="1">
      <c r="A196" s="41" t="s">
        <v>222</v>
      </c>
      <c r="B196" s="42">
        <f>B84-B107</f>
        <v>8408297.85</v>
      </c>
      <c r="C196" s="42">
        <f>C84-C107</f>
        <v>6392833.37</v>
      </c>
      <c r="D196" s="42">
        <f>D84-D107</f>
        <v>2015464.48</v>
      </c>
      <c r="E196" s="43">
        <f t="shared" si="10"/>
        <v>0.23969946307265982</v>
      </c>
      <c r="F196" s="43"/>
    </row>
    <row r="197" spans="1:6" ht="12.75" customHeight="1">
      <c r="A197" s="38" t="s">
        <v>170</v>
      </c>
      <c r="B197" s="39">
        <f>B194-B195-B196</f>
        <v>606304526.77</v>
      </c>
      <c r="C197" s="39">
        <f>C194-C195-C196</f>
        <v>564526082.57</v>
      </c>
      <c r="D197" s="39">
        <f>D194-D195-D196</f>
        <v>41778444.199999966</v>
      </c>
      <c r="E197" s="40">
        <f t="shared" si="10"/>
        <v>0.06890670010756576</v>
      </c>
      <c r="F197" s="40"/>
    </row>
    <row r="198" spans="2:4" ht="11.25">
      <c r="B198" s="67"/>
      <c r="C198" s="67"/>
      <c r="D198" s="67"/>
    </row>
    <row r="199" spans="1:6" ht="11.25">
      <c r="A199" s="66" t="s">
        <v>225</v>
      </c>
      <c r="B199" s="62">
        <f>SUM(B200:B201)</f>
        <v>606304526.77</v>
      </c>
      <c r="C199" s="62">
        <f>SUM(C200:C201)</f>
        <v>564526082.57</v>
      </c>
      <c r="D199" s="62">
        <f>SUM(D200:D201)</f>
        <v>41778444.2</v>
      </c>
      <c r="E199" s="61">
        <f t="shared" si="10"/>
        <v>0.06890670010756582</v>
      </c>
      <c r="F199" s="66"/>
    </row>
    <row r="200" spans="1:6" ht="11.25">
      <c r="A200" s="55" t="s">
        <v>198</v>
      </c>
      <c r="B200" s="63">
        <f>B203+B215+B228</f>
        <v>297021679</v>
      </c>
      <c r="C200" s="63">
        <f>C203+C215+C228</f>
        <v>285699423.39</v>
      </c>
      <c r="D200" s="63">
        <f>D203+D215+D228</f>
        <v>11322255.610000001</v>
      </c>
      <c r="E200" s="59">
        <f t="shared" si="10"/>
        <v>0.03811929030944573</v>
      </c>
      <c r="F200" s="55"/>
    </row>
    <row r="201" spans="1:6" ht="11.25">
      <c r="A201" s="55" t="s">
        <v>200</v>
      </c>
      <c r="B201" s="63">
        <f>B209+B221+B232+B240</f>
        <v>309282847.77</v>
      </c>
      <c r="C201" s="63">
        <f>C209+C221+C232+C240</f>
        <v>278826659.18000007</v>
      </c>
      <c r="D201" s="63">
        <f>D209+D221+D232+D240</f>
        <v>30456188.59</v>
      </c>
      <c r="E201" s="59">
        <f t="shared" si="10"/>
        <v>0.09847357785792546</v>
      </c>
      <c r="F201" s="55"/>
    </row>
    <row r="202" spans="1:7" ht="11.25">
      <c r="A202" s="46" t="s">
        <v>189</v>
      </c>
      <c r="B202" s="62">
        <f>B203+B209</f>
        <v>134986238.76</v>
      </c>
      <c r="C202" s="62">
        <f>C203+C209</f>
        <v>124159782.9</v>
      </c>
      <c r="D202" s="62">
        <f>D203+D209</f>
        <v>10826455.86</v>
      </c>
      <c r="E202" s="61">
        <f t="shared" si="10"/>
        <v>0.08020414495176056</v>
      </c>
      <c r="F202" s="52"/>
      <c r="G202" s="60"/>
    </row>
    <row r="203" spans="1:7" ht="11.25">
      <c r="A203" s="53" t="s">
        <v>198</v>
      </c>
      <c r="B203" s="63">
        <f>B204+B206+B207+B208</f>
        <v>48256528.1</v>
      </c>
      <c r="C203" s="63">
        <f>C204+C206+C207+C208</f>
        <v>47258615.330000006</v>
      </c>
      <c r="D203" s="63">
        <f>D204+D206+D207+D208</f>
        <v>997912.7700000004</v>
      </c>
      <c r="E203" s="57">
        <f t="shared" si="10"/>
        <v>0.020679332088128412</v>
      </c>
      <c r="F203" s="54"/>
      <c r="G203" s="60"/>
    </row>
    <row r="204" spans="1:7" ht="11.25">
      <c r="A204" s="50" t="s">
        <v>201</v>
      </c>
      <c r="B204" s="64">
        <f>B37+B52+B170-1053419.9</f>
        <v>47741435.1</v>
      </c>
      <c r="C204" s="64">
        <f>C37+C52+C170-1053419.9</f>
        <v>46763662.53</v>
      </c>
      <c r="D204" s="64">
        <f>B204-C204</f>
        <v>977772.5700000003</v>
      </c>
      <c r="E204" s="58">
        <f t="shared" si="10"/>
        <v>0.02048058605594787</v>
      </c>
      <c r="F204" s="51"/>
      <c r="G204" s="60"/>
    </row>
    <row r="205" spans="1:7" ht="11.25">
      <c r="A205" s="50" t="s">
        <v>202</v>
      </c>
      <c r="B205" s="64">
        <f>B171-1053419.9</f>
        <v>4686702.1</v>
      </c>
      <c r="C205" s="64">
        <f>C171-1053419.9</f>
        <v>4456121.449999999</v>
      </c>
      <c r="D205" s="64">
        <f>B205-C205</f>
        <v>230580.65000000037</v>
      </c>
      <c r="E205" s="58">
        <f t="shared" si="10"/>
        <v>0.049198913240079925</v>
      </c>
      <c r="F205" s="51"/>
      <c r="G205" s="60"/>
    </row>
    <row r="206" spans="1:7" ht="11.25">
      <c r="A206" s="50" t="s">
        <v>199</v>
      </c>
      <c r="B206" s="65">
        <f>B35+B145</f>
        <v>295093</v>
      </c>
      <c r="C206" s="65">
        <f>C35+C145</f>
        <v>295092.2</v>
      </c>
      <c r="D206" s="65">
        <f>D35+D145</f>
        <v>0.7999999999883585</v>
      </c>
      <c r="E206" s="58">
        <f t="shared" si="10"/>
        <v>2.711009749429361E-06</v>
      </c>
      <c r="F206" s="51"/>
      <c r="G206" s="60"/>
    </row>
    <row r="207" spans="1:7" ht="11.25">
      <c r="A207" s="56" t="s">
        <v>205</v>
      </c>
      <c r="B207" s="65">
        <f>B147</f>
        <v>170000</v>
      </c>
      <c r="C207" s="65">
        <f>C147</f>
        <v>169542</v>
      </c>
      <c r="D207" s="65">
        <f>D147</f>
        <v>458</v>
      </c>
      <c r="E207" s="58">
        <f t="shared" si="10"/>
        <v>0.0026941176470588234</v>
      </c>
      <c r="F207" s="51"/>
      <c r="G207" s="60"/>
    </row>
    <row r="208" spans="1:7" ht="11.25">
      <c r="A208" s="56" t="s">
        <v>223</v>
      </c>
      <c r="B208" s="65">
        <f>B107</f>
        <v>50000</v>
      </c>
      <c r="C208" s="65">
        <f>C107</f>
        <v>30318.6</v>
      </c>
      <c r="D208" s="65">
        <f>D107</f>
        <v>19681.4</v>
      </c>
      <c r="E208" s="58">
        <f t="shared" si="10"/>
        <v>0.39362800000000003</v>
      </c>
      <c r="F208" s="51"/>
      <c r="G208" s="60"/>
    </row>
    <row r="209" spans="1:7" ht="11.25">
      <c r="A209" s="53" t="s">
        <v>200</v>
      </c>
      <c r="B209" s="63">
        <f>SUM(B210:B211)</f>
        <v>86729710.66</v>
      </c>
      <c r="C209" s="63">
        <f>SUM(C210:C211)</f>
        <v>76901167.57000001</v>
      </c>
      <c r="D209" s="63">
        <f>SUM(D210:D211)</f>
        <v>9828543.09</v>
      </c>
      <c r="E209" s="59">
        <f t="shared" si="10"/>
        <v>0.11332383119009935</v>
      </c>
      <c r="F209" s="54"/>
      <c r="G209" s="60"/>
    </row>
    <row r="210" spans="1:7" ht="11.25">
      <c r="A210" s="56" t="s">
        <v>203</v>
      </c>
      <c r="B210" s="65">
        <f>B163</f>
        <v>500000</v>
      </c>
      <c r="C210" s="65">
        <f>C163</f>
        <v>500000</v>
      </c>
      <c r="D210" s="65">
        <f>D163</f>
        <v>0</v>
      </c>
      <c r="E210" s="58">
        <f t="shared" si="10"/>
        <v>0</v>
      </c>
      <c r="F210" s="51"/>
      <c r="G210" s="60"/>
    </row>
    <row r="211" spans="1:7" ht="11.25">
      <c r="A211" s="56" t="s">
        <v>204</v>
      </c>
      <c r="B211" s="65">
        <f>B43+B46+B54+B175+B141</f>
        <v>86229710.66</v>
      </c>
      <c r="C211" s="65">
        <f>C43+C46+C54+C175+C141</f>
        <v>76401167.57000001</v>
      </c>
      <c r="D211" s="65">
        <f>D43+D46+D54+D175+D141</f>
        <v>9828543.09</v>
      </c>
      <c r="E211" s="58">
        <f t="shared" si="10"/>
        <v>0.11398093551251168</v>
      </c>
      <c r="F211" s="51"/>
      <c r="G211" s="60"/>
    </row>
    <row r="212" spans="1:7" ht="11.25">
      <c r="A212" s="48" t="s">
        <v>192</v>
      </c>
      <c r="B212" s="65">
        <f>B142</f>
        <v>6389393.66</v>
      </c>
      <c r="C212" s="65">
        <f>C142</f>
        <v>2800725.65</v>
      </c>
      <c r="D212" s="65">
        <f>D142</f>
        <v>3588668.0100000002</v>
      </c>
      <c r="E212" s="58">
        <f t="shared" si="10"/>
        <v>0.561660182634607</v>
      </c>
      <c r="F212" s="51"/>
      <c r="G212" s="60"/>
    </row>
    <row r="213" spans="1:7" ht="11.25">
      <c r="A213" s="47" t="s">
        <v>202</v>
      </c>
      <c r="B213" s="65">
        <f>B175</f>
        <v>728878</v>
      </c>
      <c r="C213" s="65">
        <f>C175</f>
        <v>728878</v>
      </c>
      <c r="D213" s="65">
        <f>D175</f>
        <v>0</v>
      </c>
      <c r="E213" s="58">
        <f t="shared" si="10"/>
        <v>0</v>
      </c>
      <c r="F213" s="51"/>
      <c r="G213" s="60"/>
    </row>
    <row r="214" spans="1:7" ht="11.25">
      <c r="A214" s="46" t="s">
        <v>193</v>
      </c>
      <c r="B214" s="62">
        <f>B215+B221</f>
        <v>339457131.01</v>
      </c>
      <c r="C214" s="62">
        <f>C215+C221</f>
        <v>314612762.03000003</v>
      </c>
      <c r="D214" s="62">
        <f>D215+D221</f>
        <v>24844368.98</v>
      </c>
      <c r="E214" s="61">
        <f t="shared" si="10"/>
        <v>0.07318853165959302</v>
      </c>
      <c r="F214" s="52"/>
      <c r="G214" s="60"/>
    </row>
    <row r="215" spans="1:7" ht="11.25">
      <c r="A215" s="53" t="s">
        <v>198</v>
      </c>
      <c r="B215" s="63">
        <f>B216+B218+B219+B220</f>
        <v>174502898.9</v>
      </c>
      <c r="C215" s="63">
        <f>C216+C218+C219+C220</f>
        <v>165148015.87</v>
      </c>
      <c r="D215" s="63">
        <f>D216+D218+D219+D220</f>
        <v>9354883.030000001</v>
      </c>
      <c r="E215" s="59">
        <f t="shared" si="10"/>
        <v>0.05360875428986928</v>
      </c>
      <c r="F215" s="54"/>
      <c r="G215" s="60"/>
    </row>
    <row r="216" spans="1:7" ht="11.25">
      <c r="A216" s="56" t="s">
        <v>194</v>
      </c>
      <c r="B216" s="64">
        <f>B58+B60+B66+B68+B69+B70+1053419.9+B150</f>
        <v>174059249.9</v>
      </c>
      <c r="C216" s="64">
        <f>C58+C60+C66+C68+C69+C70+1053419.9+C150</f>
        <v>164772615.87</v>
      </c>
      <c r="D216" s="64">
        <f>B216-C216</f>
        <v>9286634.030000001</v>
      </c>
      <c r="E216" s="58">
        <f t="shared" si="10"/>
        <v>0.05335329225729359</v>
      </c>
      <c r="F216" s="51"/>
      <c r="G216" s="60"/>
    </row>
    <row r="217" spans="1:7" ht="11.25">
      <c r="A217" s="50" t="s">
        <v>202</v>
      </c>
      <c r="B217" s="64">
        <v>1053419.9</v>
      </c>
      <c r="C217" s="64">
        <v>1053419.9</v>
      </c>
      <c r="D217" s="64">
        <v>0</v>
      </c>
      <c r="E217" s="58">
        <f t="shared" si="10"/>
        <v>0</v>
      </c>
      <c r="F217" s="51"/>
      <c r="G217" s="60"/>
    </row>
    <row r="218" spans="1:7" ht="11.25">
      <c r="A218" s="50" t="s">
        <v>208</v>
      </c>
      <c r="B218" s="65">
        <f>B173</f>
        <v>67649</v>
      </c>
      <c r="C218" s="65">
        <f>C173</f>
        <v>0</v>
      </c>
      <c r="D218" s="65">
        <f>D173</f>
        <v>67649</v>
      </c>
      <c r="E218" s="58">
        <f t="shared" si="10"/>
        <v>1</v>
      </c>
      <c r="F218" s="51"/>
      <c r="G218" s="60"/>
    </row>
    <row r="219" spans="1:7" ht="11.25">
      <c r="A219" s="56" t="s">
        <v>206</v>
      </c>
      <c r="B219" s="65">
        <f>B166</f>
        <v>193000</v>
      </c>
      <c r="C219" s="65">
        <f>C166</f>
        <v>192400</v>
      </c>
      <c r="D219" s="65">
        <f>D166</f>
        <v>600</v>
      </c>
      <c r="E219" s="58">
        <f t="shared" si="10"/>
        <v>0.0031088082901554403</v>
      </c>
      <c r="F219" s="51"/>
      <c r="G219" s="60"/>
    </row>
    <row r="220" spans="1:7" ht="11.25">
      <c r="A220" s="56" t="s">
        <v>207</v>
      </c>
      <c r="B220" s="65">
        <f>B48</f>
        <v>183000</v>
      </c>
      <c r="C220" s="65">
        <f>C48</f>
        <v>183000</v>
      </c>
      <c r="D220" s="65">
        <f>D48</f>
        <v>0</v>
      </c>
      <c r="E220" s="58">
        <f t="shared" si="10"/>
        <v>0</v>
      </c>
      <c r="F220" s="51"/>
      <c r="G220" s="60"/>
    </row>
    <row r="221" spans="1:7" ht="11.25">
      <c r="A221" s="53" t="s">
        <v>200</v>
      </c>
      <c r="B221" s="63">
        <f>B222+B223+B224+B225</f>
        <v>164954232.11</v>
      </c>
      <c r="C221" s="63">
        <f>C222+C223+C224+C225</f>
        <v>149464746.16000003</v>
      </c>
      <c r="D221" s="63">
        <f>D222+D223+D224+D225</f>
        <v>15489485.95</v>
      </c>
      <c r="E221" s="59">
        <f t="shared" si="10"/>
        <v>0.09390171899118543</v>
      </c>
      <c r="F221" s="54"/>
      <c r="G221" s="60"/>
    </row>
    <row r="222" spans="1:7" ht="11.25">
      <c r="A222" s="56" t="s">
        <v>209</v>
      </c>
      <c r="B222" s="65">
        <f>B81+B82+B154</f>
        <v>34584283</v>
      </c>
      <c r="C222" s="65">
        <f>C81+C82+C154</f>
        <v>28930413.15</v>
      </c>
      <c r="D222" s="65">
        <f>D81+D82+D154</f>
        <v>5653869.850000001</v>
      </c>
      <c r="E222" s="58">
        <f t="shared" si="10"/>
        <v>0.16348090402799448</v>
      </c>
      <c r="F222" s="51"/>
      <c r="G222" s="60"/>
    </row>
    <row r="223" spans="1:7" ht="11.25">
      <c r="A223" s="56" t="s">
        <v>217</v>
      </c>
      <c r="B223" s="65">
        <f>299400</f>
        <v>299400</v>
      </c>
      <c r="C223" s="65">
        <f>299400</f>
        <v>299400</v>
      </c>
      <c r="D223" s="65">
        <v>0</v>
      </c>
      <c r="E223" s="58">
        <f t="shared" si="10"/>
        <v>0</v>
      </c>
      <c r="F223" s="51"/>
      <c r="G223" s="60"/>
    </row>
    <row r="224" spans="1:7" ht="11.25">
      <c r="A224" s="56" t="s">
        <v>210</v>
      </c>
      <c r="B224" s="65">
        <f>B159+B160+B161+B162+B165</f>
        <v>72770000</v>
      </c>
      <c r="C224" s="65">
        <f>C159+C160+C161+C162+C165</f>
        <v>72769300</v>
      </c>
      <c r="D224" s="65">
        <f>D159+D160+D161+D162+D164+D165</f>
        <v>700</v>
      </c>
      <c r="E224" s="58">
        <f t="shared" si="10"/>
        <v>9.619348632678301E-06</v>
      </c>
      <c r="F224" s="51"/>
      <c r="G224" s="60"/>
    </row>
    <row r="225" spans="1:7" ht="11.25">
      <c r="A225" s="50" t="s">
        <v>211</v>
      </c>
      <c r="B225" s="65">
        <f>B111-B114+B131+B135+B139</f>
        <v>57300549.11</v>
      </c>
      <c r="C225" s="65">
        <f>C111-C114+C131+C135+C139</f>
        <v>47465633.010000005</v>
      </c>
      <c r="D225" s="65">
        <f>D111-D114+D131+D135+D139</f>
        <v>9834916.099999998</v>
      </c>
      <c r="E225" s="58">
        <f t="shared" si="10"/>
        <v>0.17163737961951964</v>
      </c>
      <c r="F225" s="51"/>
      <c r="G225" s="60"/>
    </row>
    <row r="226" spans="1:7" ht="11.25">
      <c r="A226" s="48" t="s">
        <v>191</v>
      </c>
      <c r="B226" s="65">
        <f>B139</f>
        <v>58201.11</v>
      </c>
      <c r="C226" s="65">
        <f>C139</f>
        <v>58201.11</v>
      </c>
      <c r="D226" s="65">
        <f>D139</f>
        <v>0</v>
      </c>
      <c r="E226" s="58">
        <f t="shared" si="10"/>
        <v>0</v>
      </c>
      <c r="F226" s="51"/>
      <c r="G226" s="60"/>
    </row>
    <row r="227" spans="1:7" ht="11.25">
      <c r="A227" s="46" t="s">
        <v>196</v>
      </c>
      <c r="B227" s="62">
        <f>B228+B232</f>
        <v>125057008</v>
      </c>
      <c r="C227" s="62">
        <f>C228+C232</f>
        <v>118949389.41999999</v>
      </c>
      <c r="D227" s="62">
        <f>D228+D232</f>
        <v>6107618.579999999</v>
      </c>
      <c r="E227" s="61">
        <f t="shared" si="10"/>
        <v>0.048838675078489</v>
      </c>
      <c r="F227" s="52"/>
      <c r="G227" s="60"/>
    </row>
    <row r="228" spans="1:7" ht="11.25">
      <c r="A228" s="53" t="s">
        <v>198</v>
      </c>
      <c r="B228" s="63">
        <f>SUM(B229:B231)</f>
        <v>74262252</v>
      </c>
      <c r="C228" s="63">
        <f>SUM(C229:C231)</f>
        <v>73292792.19</v>
      </c>
      <c r="D228" s="63">
        <f>SUM(D229:D231)</f>
        <v>969459.8099999998</v>
      </c>
      <c r="E228" s="57">
        <f>D228/B228</f>
        <v>0.013054543646212073</v>
      </c>
      <c r="F228" s="54"/>
      <c r="G228" s="60"/>
    </row>
    <row r="229" spans="1:7" ht="11.25">
      <c r="A229" s="49" t="s">
        <v>190</v>
      </c>
      <c r="B229" s="65">
        <f>B59+B67+B71+B72+B73</f>
        <v>69187252</v>
      </c>
      <c r="C229" s="65">
        <f>C59+C67+C71+C72+C73</f>
        <v>68322845.23</v>
      </c>
      <c r="D229" s="65">
        <f>D59+D67+D71+D72+D73</f>
        <v>864406.7699999998</v>
      </c>
      <c r="E229" s="58">
        <f t="shared" si="10"/>
        <v>0.012493728902544066</v>
      </c>
      <c r="F229" s="51"/>
      <c r="G229" s="60"/>
    </row>
    <row r="230" spans="1:7" ht="11.25">
      <c r="A230" s="49" t="s">
        <v>197</v>
      </c>
      <c r="B230" s="65">
        <f>B76</f>
        <v>4780000</v>
      </c>
      <c r="C230" s="65">
        <f>C76</f>
        <v>4674946.96</v>
      </c>
      <c r="D230" s="65">
        <f>D76</f>
        <v>105053.04000000004</v>
      </c>
      <c r="E230" s="58">
        <f t="shared" si="10"/>
        <v>0.02197762343096235</v>
      </c>
      <c r="F230" s="51"/>
      <c r="G230" s="60"/>
    </row>
    <row r="231" spans="1:7" ht="11.25">
      <c r="A231" s="50" t="s">
        <v>215</v>
      </c>
      <c r="B231" s="65">
        <f>B64</f>
        <v>295000</v>
      </c>
      <c r="C231" s="65">
        <f>C64</f>
        <v>295000</v>
      </c>
      <c r="D231" s="65">
        <f>D64</f>
        <v>0</v>
      </c>
      <c r="E231" s="58">
        <f t="shared" si="10"/>
        <v>0</v>
      </c>
      <c r="F231" s="51"/>
      <c r="G231" s="60"/>
    </row>
    <row r="232" spans="1:7" ht="11.25">
      <c r="A232" s="53" t="s">
        <v>200</v>
      </c>
      <c r="B232" s="63">
        <f>B233+B234+B235+B236+B237</f>
        <v>50794756</v>
      </c>
      <c r="C232" s="63">
        <f>C233+C234+C235+C236+C237</f>
        <v>45656597.23</v>
      </c>
      <c r="D232" s="63">
        <f>D233+D234+D235+D236+D237</f>
        <v>5138158.77</v>
      </c>
      <c r="E232" s="59">
        <f>D232/B232</f>
        <v>0.1011552997714961</v>
      </c>
      <c r="F232" s="54"/>
      <c r="G232" s="60"/>
    </row>
    <row r="233" spans="1:7" ht="11.25">
      <c r="A233" s="50" t="s">
        <v>218</v>
      </c>
      <c r="B233" s="65">
        <f>B77-299400</f>
        <v>3464500</v>
      </c>
      <c r="C233" s="65">
        <f>C77-299400</f>
        <v>3464500</v>
      </c>
      <c r="D233" s="65">
        <f>B233-C233</f>
        <v>0</v>
      </c>
      <c r="E233" s="58">
        <f t="shared" si="10"/>
        <v>0</v>
      </c>
      <c r="F233" s="51"/>
      <c r="G233" s="60"/>
    </row>
    <row r="234" spans="1:7" ht="11.25">
      <c r="A234" s="50" t="s">
        <v>219</v>
      </c>
      <c r="B234" s="65">
        <f>B80</f>
        <v>998000</v>
      </c>
      <c r="C234" s="65">
        <f>C80</f>
        <v>124642.6</v>
      </c>
      <c r="D234" s="65">
        <f>D80</f>
        <v>873357.4</v>
      </c>
      <c r="E234" s="58">
        <f>D234/B234</f>
        <v>0.875107615230461</v>
      </c>
      <c r="F234" s="51"/>
      <c r="G234" s="60"/>
    </row>
    <row r="235" spans="1:7" ht="11.25">
      <c r="A235" s="50" t="s">
        <v>195</v>
      </c>
      <c r="B235" s="65">
        <f>B83</f>
        <v>16153928</v>
      </c>
      <c r="C235" s="65">
        <f>C83</f>
        <v>15908146.08</v>
      </c>
      <c r="D235" s="65">
        <f>D83</f>
        <v>245781.91999999993</v>
      </c>
      <c r="E235" s="58">
        <f t="shared" si="10"/>
        <v>0.015214994148791546</v>
      </c>
      <c r="F235" s="51"/>
      <c r="G235" s="60"/>
    </row>
    <row r="236" spans="1:7" ht="11.25">
      <c r="A236" s="50" t="s">
        <v>220</v>
      </c>
      <c r="B236" s="65">
        <f>B114+B128+B129+B130+B132</f>
        <v>26340000</v>
      </c>
      <c r="C236" s="65">
        <f>C114+C128+C129+C130+C132</f>
        <v>23139841.39</v>
      </c>
      <c r="D236" s="65">
        <f>D114+D128+D129+D130+D132</f>
        <v>3200158.6099999994</v>
      </c>
      <c r="E236" s="58">
        <f t="shared" si="10"/>
        <v>0.12149425246772967</v>
      </c>
      <c r="F236" s="51"/>
      <c r="G236" s="60"/>
    </row>
    <row r="237" spans="1:7" ht="11.25">
      <c r="A237" s="50" t="s">
        <v>221</v>
      </c>
      <c r="B237" s="65">
        <f>B177</f>
        <v>3838328</v>
      </c>
      <c r="C237" s="65">
        <f>C177</f>
        <v>3019467.1599999997</v>
      </c>
      <c r="D237" s="65">
        <f>D177</f>
        <v>818860.8400000003</v>
      </c>
      <c r="E237" s="58">
        <f>D237/B237</f>
        <v>0.21333790129452207</v>
      </c>
      <c r="F237" s="51"/>
      <c r="G237" s="60"/>
    </row>
    <row r="238" spans="1:7" ht="11.25">
      <c r="A238" s="50" t="s">
        <v>216</v>
      </c>
      <c r="B238" s="65">
        <f>B192</f>
        <v>200000</v>
      </c>
      <c r="C238" s="65">
        <f>C192</f>
        <v>53619.07</v>
      </c>
      <c r="D238" s="65">
        <f>D192</f>
        <v>146380.93</v>
      </c>
      <c r="E238" s="58">
        <f>D238/B238</f>
        <v>0.7319046499999999</v>
      </c>
      <c r="F238" s="51"/>
      <c r="G238" s="60"/>
    </row>
    <row r="239" spans="1:7" ht="11.25">
      <c r="A239" s="46" t="s">
        <v>212</v>
      </c>
      <c r="B239" s="62">
        <f>SUM(B241:B242)</f>
        <v>6804149</v>
      </c>
      <c r="C239" s="62">
        <f>SUM(C241:C242)</f>
        <v>6804148.22</v>
      </c>
      <c r="D239" s="62">
        <f>SUM(D241:D242)</f>
        <v>0.7800000002607703</v>
      </c>
      <c r="E239" s="61">
        <f t="shared" si="10"/>
        <v>1.1463593761112086E-07</v>
      </c>
      <c r="F239" s="52"/>
      <c r="G239" s="60"/>
    </row>
    <row r="240" spans="1:7" ht="11.25">
      <c r="A240" s="53" t="s">
        <v>200</v>
      </c>
      <c r="B240" s="63">
        <f>SUM(B241:B242)</f>
        <v>6804149</v>
      </c>
      <c r="C240" s="63">
        <f>SUM(C241:C242)</f>
        <v>6804148.22</v>
      </c>
      <c r="D240" s="63">
        <f>SUM(D241:D242)</f>
        <v>0.7800000002607703</v>
      </c>
      <c r="E240" s="59">
        <f t="shared" si="10"/>
        <v>1.1463593761112086E-07</v>
      </c>
      <c r="F240" s="54"/>
      <c r="G240" s="60"/>
    </row>
    <row r="241" spans="1:7" ht="11.25">
      <c r="A241" s="50" t="s">
        <v>213</v>
      </c>
      <c r="B241" s="65">
        <f>B164</f>
        <v>980000</v>
      </c>
      <c r="C241" s="65">
        <f>C164</f>
        <v>980000</v>
      </c>
      <c r="D241" s="65">
        <f>D164</f>
        <v>0</v>
      </c>
      <c r="E241" s="58">
        <f>D241/B241</f>
        <v>0</v>
      </c>
      <c r="F241" s="51"/>
      <c r="G241" s="60"/>
    </row>
    <row r="242" spans="1:7" ht="11.25">
      <c r="A242" s="50" t="s">
        <v>214</v>
      </c>
      <c r="B242" s="65">
        <f>B133</f>
        <v>5824149</v>
      </c>
      <c r="C242" s="65">
        <f>C133</f>
        <v>5824148.22</v>
      </c>
      <c r="D242" s="65">
        <f>D133</f>
        <v>0.7800000002607703</v>
      </c>
      <c r="E242" s="58">
        <f t="shared" si="10"/>
        <v>1.3392514516039516E-07</v>
      </c>
      <c r="F242" s="51"/>
      <c r="G242" s="60"/>
    </row>
    <row r="245" spans="1:6" s="12" customFormat="1" ht="12.75" hidden="1">
      <c r="A245" s="44" t="s">
        <v>171</v>
      </c>
      <c r="B245" s="44"/>
      <c r="C245" s="44"/>
      <c r="D245" s="44"/>
      <c r="E245" s="44"/>
      <c r="F245" s="44"/>
    </row>
    <row r="246" spans="1:6" s="12" customFormat="1" ht="12.75" hidden="1">
      <c r="A246" s="44" t="s">
        <v>172</v>
      </c>
      <c r="B246" s="44"/>
      <c r="C246" s="44"/>
      <c r="D246" s="44"/>
      <c r="E246" s="44"/>
      <c r="F246" s="44"/>
    </row>
    <row r="247" spans="1:6" s="12" customFormat="1" ht="12.75" hidden="1">
      <c r="A247" s="44" t="s">
        <v>173</v>
      </c>
      <c r="B247" s="44"/>
      <c r="C247" s="44"/>
      <c r="D247" s="44"/>
      <c r="E247" s="44" t="s">
        <v>174</v>
      </c>
      <c r="F247" s="44"/>
    </row>
    <row r="248" ht="11.25" hidden="1"/>
    <row r="249" ht="11.25" hidden="1"/>
    <row r="250" ht="11.25" hidden="1">
      <c r="A250" s="10" t="s">
        <v>175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 topLeftCell="A1">
      <selection activeCell="B4" sqref="B4"/>
    </sheetView>
  </sheetViews>
  <sheetFormatPr defaultColWidth="9.33203125" defaultRowHeight="11.2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22.5">
      <c r="B1" s="1" t="s">
        <v>176</v>
      </c>
      <c r="C1" s="1"/>
      <c r="D1" s="2"/>
      <c r="E1" s="2"/>
      <c r="F1" s="2"/>
    </row>
    <row r="2" spans="2:6" ht="11.25">
      <c r="B2" s="1" t="s">
        <v>177</v>
      </c>
      <c r="C2" s="1"/>
      <c r="D2" s="2"/>
      <c r="E2" s="2"/>
      <c r="F2" s="2"/>
    </row>
    <row r="3" spans="2:6" ht="11.25">
      <c r="B3" s="3"/>
      <c r="C3" s="3"/>
      <c r="D3" s="4"/>
      <c r="E3" s="4"/>
      <c r="F3" s="4"/>
    </row>
    <row r="4" spans="2:6" ht="45">
      <c r="B4" s="3" t="s">
        <v>178</v>
      </c>
      <c r="C4" s="3"/>
      <c r="D4" s="4"/>
      <c r="E4" s="4"/>
      <c r="F4" s="4"/>
    </row>
    <row r="5" spans="2:6" ht="11.25">
      <c r="B5" s="3"/>
      <c r="C5" s="3"/>
      <c r="D5" s="4"/>
      <c r="E5" s="4"/>
      <c r="F5" s="4"/>
    </row>
    <row r="6" spans="2:6" ht="22.5">
      <c r="B6" s="1" t="s">
        <v>179</v>
      </c>
      <c r="C6" s="1"/>
      <c r="D6" s="2"/>
      <c r="E6" s="2" t="s">
        <v>180</v>
      </c>
      <c r="F6" s="2" t="s">
        <v>181</v>
      </c>
    </row>
    <row r="7" spans="2:6" ht="11.25">
      <c r="B7" s="3"/>
      <c r="C7" s="3"/>
      <c r="D7" s="4"/>
      <c r="E7" s="4"/>
      <c r="F7" s="4"/>
    </row>
    <row r="8" spans="2:6" ht="33.75">
      <c r="B8" s="5" t="s">
        <v>182</v>
      </c>
      <c r="C8" s="6"/>
      <c r="D8" s="7"/>
      <c r="E8" s="7">
        <v>18</v>
      </c>
      <c r="F8" s="8" t="s">
        <v>183</v>
      </c>
    </row>
    <row r="9" spans="2:6" ht="11.25">
      <c r="B9" s="3"/>
      <c r="C9" s="3"/>
      <c r="D9" s="4"/>
      <c r="E9" s="4"/>
      <c r="F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Нагрибальная</dc:creator>
  <cp:keywords/>
  <dc:description/>
  <cp:lastModifiedBy>User</cp:lastModifiedBy>
  <cp:lastPrinted>2021-02-18T07:16:08Z</cp:lastPrinted>
  <dcterms:created xsi:type="dcterms:W3CDTF">2021-01-05T07:03:44Z</dcterms:created>
  <dcterms:modified xsi:type="dcterms:W3CDTF">2021-02-18T07:21:12Z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1049-11.2.0.9937</vt:lpwstr>
  </property>
</Properties>
</file>